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Izvršenje 30.06.2025\"/>
    </mc:Choice>
  </mc:AlternateContent>
  <xr:revisionPtr revIDLastSave="0" documentId="13_ncr:1_{F8BD7DA3-579F-4233-80A8-E47A323A7B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. SAŽETAK" sheetId="1" r:id="rId1"/>
    <sheet name="A.1. PRIHODI I RASHODI EK" sheetId="2" r:id="rId2"/>
    <sheet name="A.2. PRIHODI I RASHODI IF" sheetId="3" r:id="rId3"/>
    <sheet name="A.3. RASHODI FUNKC" sheetId="4" r:id="rId4"/>
    <sheet name="B.1. RAČUN FINANC EK" sheetId="5" r:id="rId5"/>
    <sheet name="B.2. RAČUN FINANC IF" sheetId="6" r:id="rId6"/>
    <sheet name="II. POSEBNI DIO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1" i="2" l="1"/>
  <c r="U77" i="2"/>
  <c r="U73" i="2"/>
  <c r="U43" i="2"/>
  <c r="U35" i="2"/>
  <c r="U24" i="2"/>
  <c r="U31" i="2"/>
  <c r="U27" i="2"/>
  <c r="U17" i="2"/>
  <c r="O32" i="1"/>
  <c r="Q22" i="3" l="1"/>
  <c r="Q27" i="3"/>
  <c r="S27" i="3" s="1"/>
  <c r="Q26" i="3"/>
  <c r="U21" i="3"/>
  <c r="U20" i="3"/>
  <c r="S21" i="3"/>
  <c r="S20" i="3"/>
  <c r="U27" i="3" l="1"/>
  <c r="M49" i="7" l="1"/>
  <c r="M131" i="7"/>
  <c r="M115" i="7"/>
  <c r="M112" i="7" s="1"/>
  <c r="M57" i="7"/>
  <c r="Q83" i="2" s="1"/>
  <c r="S83" i="2" s="1"/>
  <c r="M133" i="7"/>
  <c r="M52" i="7"/>
  <c r="M132" i="7"/>
  <c r="Q66" i="2" s="1"/>
  <c r="S66" i="2" s="1"/>
  <c r="M51" i="7"/>
  <c r="Q64" i="2" s="1"/>
  <c r="S64" i="2" s="1"/>
  <c r="M50" i="7"/>
  <c r="Q63" i="2" s="1"/>
  <c r="S63" i="2" s="1"/>
  <c r="M48" i="7"/>
  <c r="M46" i="7"/>
  <c r="Q59" i="2" s="1"/>
  <c r="S59" i="2" s="1"/>
  <c r="M129" i="7"/>
  <c r="Q58" i="2" s="1"/>
  <c r="S58" i="2" s="1"/>
  <c r="M44" i="7"/>
  <c r="M43" i="7"/>
  <c r="M41" i="7"/>
  <c r="Q53" i="2" s="1"/>
  <c r="S53" i="2" s="1"/>
  <c r="M40" i="7"/>
  <c r="Q52" i="2" s="1"/>
  <c r="S52" i="2" s="1"/>
  <c r="M101" i="7"/>
  <c r="M87" i="7"/>
  <c r="M85" i="7" s="1"/>
  <c r="M82" i="7"/>
  <c r="M23" i="7"/>
  <c r="Q40" i="2" s="1"/>
  <c r="S40" i="2" s="1"/>
  <c r="M79" i="7"/>
  <c r="M38" i="7"/>
  <c r="Q50" i="2" s="1"/>
  <c r="S50" i="2" s="1"/>
  <c r="M125" i="7"/>
  <c r="M123" i="7"/>
  <c r="M28" i="7"/>
  <c r="Q71" i="2" s="1"/>
  <c r="S71" i="2" s="1"/>
  <c r="M26" i="7"/>
  <c r="Q46" i="2" s="1"/>
  <c r="S46" i="2" s="1"/>
  <c r="M95" i="7"/>
  <c r="M92" i="7"/>
  <c r="M90" i="7"/>
  <c r="M24" i="7"/>
  <c r="M21" i="7"/>
  <c r="Q37" i="2" s="1"/>
  <c r="S37" i="2" s="1"/>
  <c r="Q38" i="2"/>
  <c r="S38" i="2" s="1"/>
  <c r="Q86" i="2"/>
  <c r="Q85" i="2"/>
  <c r="Q84" i="2"/>
  <c r="Q79" i="2"/>
  <c r="S79" i="2" s="1"/>
  <c r="Q76" i="2"/>
  <c r="S76" i="2" s="1"/>
  <c r="Q75" i="2"/>
  <c r="S75" i="2" s="1"/>
  <c r="Q72" i="2"/>
  <c r="S72" i="2" s="1"/>
  <c r="Q70" i="2"/>
  <c r="Q69" i="2"/>
  <c r="S69" i="2" s="1"/>
  <c r="Q68" i="2"/>
  <c r="S68" i="2" s="1"/>
  <c r="Q61" i="2"/>
  <c r="Q60" i="2"/>
  <c r="Q57" i="2"/>
  <c r="S57" i="2" s="1"/>
  <c r="Q56" i="2"/>
  <c r="S56" i="2" s="1"/>
  <c r="Q54" i="2"/>
  <c r="S54" i="2" s="1"/>
  <c r="Q48" i="2"/>
  <c r="Q47" i="2"/>
  <c r="Q45" i="2"/>
  <c r="S45" i="2" s="1"/>
  <c r="Q42" i="2"/>
  <c r="Q41" i="2" s="1"/>
  <c r="S41" i="2" s="1"/>
  <c r="S84" i="2"/>
  <c r="S60" i="2"/>
  <c r="S51" i="2"/>
  <c r="S47" i="2"/>
  <c r="M134" i="7"/>
  <c r="M117" i="7"/>
  <c r="M109" i="7"/>
  <c r="M107" i="7"/>
  <c r="M104" i="7"/>
  <c r="M89" i="7"/>
  <c r="M83" i="7"/>
  <c r="M76" i="7"/>
  <c r="M72" i="7"/>
  <c r="M66" i="7"/>
  <c r="M63" i="7"/>
  <c r="O119" i="7"/>
  <c r="M111" i="7" l="1"/>
  <c r="O111" i="7" s="1"/>
  <c r="Q87" i="2"/>
  <c r="S87" i="2" s="1"/>
  <c r="M56" i="7"/>
  <c r="O56" i="7" s="1"/>
  <c r="Q65" i="2"/>
  <c r="S65" i="2" s="1"/>
  <c r="M93" i="7"/>
  <c r="M88" i="7" s="1"/>
  <c r="Q62" i="2"/>
  <c r="S62" i="2" s="1"/>
  <c r="M78" i="7"/>
  <c r="M34" i="7"/>
  <c r="M122" i="7"/>
  <c r="M121" i="7" s="1"/>
  <c r="M25" i="7"/>
  <c r="O25" i="7" s="1"/>
  <c r="M20" i="7"/>
  <c r="O20" i="7" s="1"/>
  <c r="Q82" i="2"/>
  <c r="Q78" i="2"/>
  <c r="Q74" i="2"/>
  <c r="Q73" i="2" s="1"/>
  <c r="S73" i="2" s="1"/>
  <c r="S74" i="2"/>
  <c r="Q67" i="2"/>
  <c r="S67" i="2" s="1"/>
  <c r="Q49" i="2"/>
  <c r="S49" i="2" s="1"/>
  <c r="Q44" i="2"/>
  <c r="S44" i="2" s="1"/>
  <c r="S42" i="2"/>
  <c r="Q39" i="2"/>
  <c r="S39" i="2" s="1"/>
  <c r="Q36" i="2"/>
  <c r="S36" i="2" s="1"/>
  <c r="M75" i="7"/>
  <c r="Q24" i="3" s="1"/>
  <c r="M62" i="7"/>
  <c r="Q55" i="2" l="1"/>
  <c r="S55" i="2" s="1"/>
  <c r="O62" i="7"/>
  <c r="S24" i="3"/>
  <c r="U24" i="3"/>
  <c r="M33" i="7"/>
  <c r="O34" i="7"/>
  <c r="M120" i="7"/>
  <c r="O88" i="7"/>
  <c r="Q25" i="3"/>
  <c r="M19" i="7"/>
  <c r="O19" i="7" s="1"/>
  <c r="M18" i="7"/>
  <c r="O18" i="7" s="1"/>
  <c r="Q81" i="2"/>
  <c r="S82" i="2"/>
  <c r="Q77" i="2"/>
  <c r="S77" i="2" s="1"/>
  <c r="S78" i="2"/>
  <c r="Q35" i="2"/>
  <c r="S35" i="2" s="1"/>
  <c r="M74" i="7"/>
  <c r="O74" i="7" s="1"/>
  <c r="O75" i="7"/>
  <c r="M61" i="7"/>
  <c r="O61" i="7" s="1"/>
  <c r="Q43" i="2" l="1"/>
  <c r="S43" i="2" s="1"/>
  <c r="U26" i="3"/>
  <c r="S26" i="3"/>
  <c r="M32" i="7"/>
  <c r="O32" i="7" s="1"/>
  <c r="O33" i="7"/>
  <c r="Q23" i="3"/>
  <c r="S23" i="3" s="1"/>
  <c r="U25" i="3"/>
  <c r="S25" i="3"/>
  <c r="Q80" i="2"/>
  <c r="Q20" i="1" s="1"/>
  <c r="S81" i="2"/>
  <c r="M17" i="7" l="1"/>
  <c r="M16" i="7" s="1"/>
  <c r="O16" i="7" s="1"/>
  <c r="Q34" i="2"/>
  <c r="S34" i="2" s="1"/>
  <c r="U23" i="3"/>
  <c r="S22" i="3"/>
  <c r="U80" i="2"/>
  <c r="S80" i="2"/>
  <c r="U34" i="2" l="1"/>
  <c r="Q19" i="1"/>
  <c r="Q21" i="1" s="1"/>
  <c r="Q22" i="1" s="1"/>
  <c r="Q32" i="1" s="1"/>
  <c r="K13" i="4"/>
  <c r="K12" i="4" s="1"/>
  <c r="O17" i="7"/>
  <c r="U22" i="3"/>
  <c r="M15" i="7"/>
  <c r="O15" i="7" s="1"/>
  <c r="M13" i="4" l="1"/>
  <c r="O13" i="4"/>
  <c r="K11" i="4"/>
  <c r="O12" i="4"/>
  <c r="M12" i="4"/>
  <c r="M14" i="7"/>
  <c r="M11" i="4" l="1"/>
  <c r="O11" i="4"/>
</calcChain>
</file>

<file path=xl/sharedStrings.xml><?xml version="1.0" encoding="utf-8"?>
<sst xmlns="http://schemas.openxmlformats.org/spreadsheetml/2006/main" count="940" uniqueCount="245">
  <si>
    <t>AKADEMIJA PRIMIJENJENIH UMJETNOSTI</t>
  </si>
  <si>
    <t/>
  </si>
  <si>
    <t>Slavka Krautzeka 83</t>
  </si>
  <si>
    <t>51000 Rijeka</t>
  </si>
  <si>
    <t>OIB: 55704161999</t>
  </si>
  <si>
    <t>Za razdoblje od 01.01.2025. do 30.06.2025.</t>
  </si>
  <si>
    <t>Račun / opis</t>
  </si>
  <si>
    <t>Izvršenje 2024.</t>
  </si>
  <si>
    <t>Izvorni plan 2025.</t>
  </si>
  <si>
    <t>Izvršenje 2025.</t>
  </si>
  <si>
    <t>Indeks  3/1</t>
  </si>
  <si>
    <t>Indeks  3/2</t>
  </si>
  <si>
    <t>A. RAČUN PRIHODA I RASHODA</t>
  </si>
  <si>
    <t>1</t>
  </si>
  <si>
    <t>2</t>
  </si>
  <si>
    <t>3</t>
  </si>
  <si>
    <t>4</t>
  </si>
  <si>
    <t>5</t>
  </si>
  <si>
    <t>6 Prihodi poslovanja</t>
  </si>
  <si>
    <t>7 Prihodi od prodaje nefinancijske imovine</t>
  </si>
  <si>
    <t xml:space="preserve"> UKUPNI PRIHODI</t>
  </si>
  <si>
    <t>3 Rashodi poslovanja</t>
  </si>
  <si>
    <t>4 Rashodi za nabavu nefinancijske imovine</t>
  </si>
  <si>
    <t xml:space="preserve"> UKUPNI RASHODI</t>
  </si>
  <si>
    <t>B. RAČUN ZADUŽIVANJA / FINANCIRANJA</t>
  </si>
  <si>
    <t>8 Primici od financijske imovine i zaduživanja</t>
  </si>
  <si>
    <t>5 Izdaci za financijsku imovinu i otplate zajmova</t>
  </si>
  <si>
    <t>63 Pomoći iz inozemstva i od subjekata unutar općeg proračuna</t>
  </si>
  <si>
    <t>632 Pomoći od međunarodnih organizacija te institucija i tijela EU</t>
  </si>
  <si>
    <t>6323 Tekuće pomoći od institucija i tijela EU</t>
  </si>
  <si>
    <t>636 Pomoći proračunskim korisnicima iz proračuna koji im nije nadležan</t>
  </si>
  <si>
    <t>6361 Tekuće pomoći proračunskim korisnicima iz proračuna koji im nije nadležan</t>
  </si>
  <si>
    <t>639 Prijenosi između proračunskih korisnika istog proračuna</t>
  </si>
  <si>
    <t>6391 Tekući prijenosi između proračunskih korisnika istog proračuna</t>
  </si>
  <si>
    <t>65 Prihodi od upravnih i administrativnih pristojbi, pristojbi po posebnim propisima i naknada</t>
  </si>
  <si>
    <t>652 Prihodi po posebnim propisima</t>
  </si>
  <si>
    <t>6526 Ostali nespomenuti prihodi</t>
  </si>
  <si>
    <t>66 Prihodi od prodaje proizvoda i robe te pruženih usluga, prihodi od donacija te povrati po protestira</t>
  </si>
  <si>
    <t>661 Prihodi od prodaje proizvoda i robe te pruženih usluga</t>
  </si>
  <si>
    <t>6614 Prihodi od prodaje proizvoda i robe</t>
  </si>
  <si>
    <t>6615 Prihodi od pruženih usluga</t>
  </si>
  <si>
    <t>67 Prihodi iz nadležnog proračuna i od HZZO-a temeljem ugovornih obveza</t>
  </si>
  <si>
    <t>671 Prihodi iz nadležnog proračuna za financiranje redovne djelatnosti proračunskih korisnika</t>
  </si>
  <si>
    <t>6711 Prihodi iz nadležnog proračuna za financiranje rashoda poslovanja</t>
  </si>
  <si>
    <t>31 Rashodi za zaposlene</t>
  </si>
  <si>
    <t>311 Plaće (Bruto)</t>
  </si>
  <si>
    <t>3111 Plaće za redovan rad</t>
  </si>
  <si>
    <t>3114 Plaće za posebne uvjete rada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</si>
  <si>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</si>
  <si>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</si>
  <si>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</si>
  <si>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</si>
  <si>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</si>
  <si>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</si>
  <si>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</si>
  <si>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</si>
  <si>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3213 Stručno usavršavanje zaposlenika</t>
  </si>
  <si>
    <t>3214 Ostale naknade troškova zaposlenima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</si>
  <si>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</si>
  <si>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</si>
  <si>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</si>
  <si>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</si>
  <si>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</si>
  <si>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3225 Sitni inventar i autogume</t>
  </si>
  <si>
    <t>323 Rashodi za usluge</t>
  </si>
  <si>
    <t>3231 Usluge telefona, interneta, pošte i prijevoza</t>
  </si>
  <si>
    <t>3232 Usluge tekućeg i investicijskog 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</si>
  <si>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</si>
  <si>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</si>
  <si>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</si>
  <si>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</si>
  <si>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</si>
  <si>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</si>
  <si>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</si>
  <si>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324 Naknade troškova osobama izvan radnog odnosa</t>
  </si>
  <si>
    <t>3241 Naknade troškova osobama izvan radnog odnosa</t>
  </si>
  <si>
    <t>329 Ostali nespomenuti rashodi poslovanja</t>
  </si>
  <si>
    <t>3292 Premije osiguranja</t>
  </si>
  <si>
    <t>3293 Reprezentacija</t>
  </si>
  <si>
    <t>3294 Članarine i norme</t>
  </si>
  <si>
    <t>3295 Pristojbe i naknade</t>
  </si>
  <si>
    <t>3299 Ostali nespomenuti rashodi poslovanja</t>
  </si>
  <si>
    <t>34 Financijski rashodi</t>
  </si>
  <si>
    <t>343 Ostali financijski rashodi</t>
  </si>
  <si>
    <t>3431 Bankarske usluge i usluge platnog prometa</t>
  </si>
  <si>
    <t>3433 Zatezne kamate</t>
  </si>
  <si>
    <t>36 Pomoći dane u inozemstvo i unutar općeg proračuna</t>
  </si>
  <si>
    <t>369 Prijenosi između proračunskih korisnika istog proračuna</t>
  </si>
  <si>
    <t>3691 Tekući prijenosi između proračunskih korisnika istog proračuna</t>
  </si>
  <si>
    <t>42 Rashodi za nabavu proizvedene dugotrajne imovine</t>
  </si>
  <si>
    <t>422 Postrojenja i oprema</t>
  </si>
  <si>
    <t>4221 Uredska oprema i namještaj</t>
  </si>
  <si>
    <t>4222 Komunikacijska oprema</t>
  </si>
  <si>
    <t>4223 Oprema za održavanje i zaštitu</t>
  </si>
  <si>
    <t>4225 Instrumenti i uređaji</t>
  </si>
  <si>
    <t>4227 Uređaji, strojevi i oprema za ostale namjene</t>
  </si>
  <si>
    <t xml:space="preserve"> SVEUKUPNI PRIHODI</t>
  </si>
  <si>
    <t xml:space="preserve"> SVEUKUPNI RASHODI</t>
  </si>
  <si>
    <t>Račun/Opis</t>
  </si>
  <si>
    <t>Izvršenje 2024</t>
  </si>
  <si>
    <t>Izvorni plan 2025</t>
  </si>
  <si>
    <t>Izvršenje 2025</t>
  </si>
  <si>
    <t>Indeks 3/1</t>
  </si>
  <si>
    <t>Indeks 3/2</t>
  </si>
  <si>
    <t>Funkcijska klasifikacija  SVEUKUPNI RASHODI</t>
  </si>
  <si>
    <t>Racun/Opis</t>
  </si>
  <si>
    <t>Indeks 2/1</t>
  </si>
  <si>
    <t>VRSTA RASHODA I IZDATAKA</t>
  </si>
  <si>
    <t>UKUPNO RASHODI I IZDATCI</t>
  </si>
  <si>
    <t>RAZDJEL 080 MINISTARSTVO ZNANOSTI, OBRAZOVANJA I SPORTA</t>
  </si>
  <si>
    <t>GLAVA 08006 SVEUČILIŠTA I VELEUČILIŠTA U RH</t>
  </si>
  <si>
    <t>3705</t>
  </si>
  <si>
    <t>Program: VISOKO OBRAZOVANJE</t>
  </si>
  <si>
    <t>A621002</t>
  </si>
  <si>
    <t>Aktivnost: REDOVNA DJELATNOST SVEUČILIŠTA U RIJECI</t>
  </si>
  <si>
    <t>31</t>
  </si>
  <si>
    <t>Rashodi za zaposlene</t>
  </si>
  <si>
    <t>3111</t>
  </si>
  <si>
    <t>Plaće za redovan rad</t>
  </si>
  <si>
    <t>3114</t>
  </si>
  <si>
    <t>Plaće za posebne uvjete rada</t>
  </si>
  <si>
    <t>3121</t>
  </si>
  <si>
    <t>Ostali rashodi za zaposlene</t>
  </si>
  <si>
    <t>3132</t>
  </si>
  <si>
    <t>Doprinosi za obvezno zdravstveno osiguranje</t>
  </si>
  <si>
    <t>32</t>
  </si>
  <si>
    <t>Materijalni rashodi</t>
  </si>
  <si>
    <t>3212</t>
  </si>
  <si>
    <t>Naknade za prijevoz, za rad na terenu i odvojeni život</t>
  </si>
  <si>
    <t>3236</t>
  </si>
  <si>
    <t>Zdravstvene i veterinarske usluge</t>
  </si>
  <si>
    <t>3295</t>
  </si>
  <si>
    <t>Pristojbe i naknade</t>
  </si>
  <si>
    <t>A621038</t>
  </si>
  <si>
    <t>Aktivnost: PROGRAMI VJEŽBAONICA VISOKIH UČILIŠTA</t>
  </si>
  <si>
    <t>A622122</t>
  </si>
  <si>
    <t>Aktivnost: TROŠKOVI ŠKOLARINE ZA DIPLOMSKI I PREDDIPLOMSKI STUDIJ</t>
  </si>
  <si>
    <t>3211</t>
  </si>
  <si>
    <t>Službena putovanja</t>
  </si>
  <si>
    <t>3213</t>
  </si>
  <si>
    <t>Stručno usavršavanje zaposlenika</t>
  </si>
  <si>
    <t>3214</t>
  </si>
  <si>
    <t>Ostale naknade troškova zaposlenima</t>
  </si>
  <si>
    <t>3221</t>
  </si>
  <si>
    <t>Uredski materijal i ostali materijalni rashodi</t>
  </si>
  <si>
    <t>3222</t>
  </si>
  <si>
    <t>Materijal i sirovine</t>
  </si>
  <si>
    <t>3223</t>
  </si>
  <si>
    <t>Energija</t>
  </si>
  <si>
    <t>3224</t>
  </si>
  <si>
    <t>Materijal i dijelovi za tekuće i investicijsko održavanje</t>
  </si>
  <si>
    <t>3225</t>
  </si>
  <si>
    <t>Sitni inventar i autogume</t>
  </si>
  <si>
    <t>3231</t>
  </si>
  <si>
    <t>Usluge telefona, interneta, pošte i prijevoza</t>
  </si>
  <si>
    <t>3232</t>
  </si>
  <si>
    <t>Usluge tekućeg i investicijskog  održavanja</t>
  </si>
  <si>
    <t>3233</t>
  </si>
  <si>
    <t>Usluge promidžbe i informiranja</t>
  </si>
  <si>
    <t>3234</t>
  </si>
  <si>
    <t>Komunalne usluge</t>
  </si>
  <si>
    <t>3235</t>
  </si>
  <si>
    <t>Zakupnine i najamnine</t>
  </si>
  <si>
    <t>3237</t>
  </si>
  <si>
    <t>Intelektualne i osobne usluge</t>
  </si>
  <si>
    <t>3238</t>
  </si>
  <si>
    <t>Računalne usluge</t>
  </si>
  <si>
    <t>3239</t>
  </si>
  <si>
    <t>Ostale usluge</t>
  </si>
  <si>
    <t>3292</t>
  </si>
  <si>
    <t>Premije osiguranja</t>
  </si>
  <si>
    <t>3293</t>
  </si>
  <si>
    <t>Reprezentacija</t>
  </si>
  <si>
    <t>3299</t>
  </si>
  <si>
    <t>Ostali nespomenuti rashodi poslovanja</t>
  </si>
  <si>
    <t>42</t>
  </si>
  <si>
    <t>Rashodi za nabavu proizvedene dugotrajne imovine</t>
  </si>
  <si>
    <t>4221</t>
  </si>
  <si>
    <t>Uredska oprema i namještaj</t>
  </si>
  <si>
    <t>4223</t>
  </si>
  <si>
    <t>Oprema za održavanje i zaštitu</t>
  </si>
  <si>
    <t>4225</t>
  </si>
  <si>
    <t>Instrumenti i uređaji</t>
  </si>
  <si>
    <t>4227</t>
  </si>
  <si>
    <t>Uređaji, strojevi i oprema za ostale namjene</t>
  </si>
  <si>
    <t>A679072</t>
  </si>
  <si>
    <t>Aktivnost: EU PROJEKTI SVEUČILIŠTA U RIJECI - OSTALI IZVORI FINANCIRANJA</t>
  </si>
  <si>
    <t>4222</t>
  </si>
  <si>
    <t>Komunikacijska oprema</t>
  </si>
  <si>
    <t>A679089</t>
  </si>
  <si>
    <t>Aktivnost: REDOVNA DJELATNOST SVEUČILIŠTA U RIJECI - OSTALI IZVORI FINANCIRANJA</t>
  </si>
  <si>
    <t>36</t>
  </si>
  <si>
    <t>Pomoći dane u inozemstvo i unutar općeg proračuna</t>
  </si>
  <si>
    <t>3691</t>
  </si>
  <si>
    <t>Tekući prijenosi između proračunskih korisnika istog proračuna</t>
  </si>
  <si>
    <t>3241</t>
  </si>
  <si>
    <t>Naknade troškova osobama izvan radnog odnosa</t>
  </si>
  <si>
    <t>3294</t>
  </si>
  <si>
    <t>Članarine i norme</t>
  </si>
  <si>
    <t>34</t>
  </si>
  <si>
    <t>Financijski rashodi</t>
  </si>
  <si>
    <t>3431</t>
  </si>
  <si>
    <t>Bankarske usluge i usluge platnog prometa</t>
  </si>
  <si>
    <t>3433</t>
  </si>
  <si>
    <t>Zatezne kamate</t>
  </si>
  <si>
    <t>A679110</t>
  </si>
  <si>
    <t>Aktivnost: POTPORA UMJETNIČKIM STUDIJIMA</t>
  </si>
  <si>
    <t>RKP: 38454</t>
  </si>
  <si>
    <t>Polugodišnji izvještaj o izvršenju financijskog plana</t>
  </si>
  <si>
    <t>Izvještaj o prihodima i rashodima prema ekonomskoj klasifikaciji</t>
  </si>
  <si>
    <t>Izvještaj o prihodima i rashodima prema izvorima financiranja</t>
  </si>
  <si>
    <t>Izvještaj o rashodima prema funkcijskoj klasifikaciji</t>
  </si>
  <si>
    <t>Izvještaj računa financiranja prema ekonomskoj klasifikaciji</t>
  </si>
  <si>
    <t>8</t>
  </si>
  <si>
    <t>Primici od financijske imovine i zaduživanja</t>
  </si>
  <si>
    <t>Izdaci za financijsku imovinu i otplate zajmova</t>
  </si>
  <si>
    <t>PRIMICI</t>
  </si>
  <si>
    <t>IZDACI</t>
  </si>
  <si>
    <t>A.1. RAČUN PRIHODA I RASHODA</t>
  </si>
  <si>
    <t>A.2. PRIHODI I RASHODI PREMA IZVORIMA FINANCIRANJA</t>
  </si>
  <si>
    <t>A.3. IZVJEŠTAJ O RASHODIMA PREMA FUNKCIJSKOJ KLASIFIKACIJI</t>
  </si>
  <si>
    <t>B.1.  RAČUN FINANCIRANJA PREMA EKONOMSKOJ KLASIFIKACIJI</t>
  </si>
  <si>
    <t>B.2. RAČUN  FINANCIRANJA PREMA IZVORIMA</t>
  </si>
  <si>
    <t>Izvještaj po programskoj klasifikaciji</t>
  </si>
  <si>
    <t>II. POSEBNI DIO</t>
  </si>
  <si>
    <t>Izvor 1.1. OPĆI PRIHODI I PRIMICI</t>
  </si>
  <si>
    <t>Izvor 5.1. POMOĆI EU</t>
  </si>
  <si>
    <t>Izvor 3.1. VLASTITI PRIHODI</t>
  </si>
  <si>
    <t>Izvor 4.3. OSTALI PRIHODI ZA POSEBNE NAMJENE</t>
  </si>
  <si>
    <t>Izvor 5.2. POMOĆI</t>
  </si>
  <si>
    <t>Izvještaj računa financiranja prema izvorima financiranja</t>
  </si>
  <si>
    <t>I. OPĆI DIO</t>
  </si>
  <si>
    <t>SAŽETAK RAČUNA PRIHODA I RASHODA</t>
  </si>
  <si>
    <t>SAŽETAK RAČUNA FINANCIRANJA</t>
  </si>
  <si>
    <t xml:space="preserve"> RAZLIKA- VIŠAK / MANJAK</t>
  </si>
  <si>
    <t>RAZLIKA PRIMITAKA I IZDATAKA</t>
  </si>
  <si>
    <t>PRIJENOS SREDSTAVA IZ PRETHODNE GODINE</t>
  </si>
  <si>
    <t>PRIJENOS SREDSTAVA U SLJEDEĆE RAZDOBLJE</t>
  </si>
  <si>
    <t>NETO FINANCIRANJE</t>
  </si>
  <si>
    <t>VIŠAK/MANJAK + NETO FINANCIRANJE</t>
  </si>
  <si>
    <t>SAŽETAK RAČUNA PRIHODA I RASHODA I RAČUNA FINANCIRANJA</t>
  </si>
  <si>
    <t>Izvor 5.2. OSTALE POMOĆI</t>
  </si>
  <si>
    <t>Izvor 5.1. POMOĆI</t>
  </si>
  <si>
    <t>09 Obrazovanje</t>
  </si>
  <si>
    <t>094 Visoka naobrazba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</si>
</sst>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##\%"/>
    <numFmt numFmtId="165" formatCode="d\.m\.yyyy"/>
  </numFmts>
  <fonts count="53" x14ac:knownFonts="1">
    <font>
      <sz val="10"/>
      <name val="Arial"/>
    </font>
    <font>
      <sz val="11"/>
      <color theme="1"/>
      <name val="Calibri"/>
      <family val="2"/>
      <charset val="238"/>
      <scheme val="minor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color indexed="63"/>
      <name val="Arial"/>
    </font>
    <font>
      <b/>
      <sz val="14"/>
      <name val="Arial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0"/>
      <color theme="0"/>
      <name val="Arial"/>
      <family val="2"/>
      <charset val="238"/>
    </font>
    <font>
      <sz val="10"/>
      <color theme="0"/>
      <name val="Arial"/>
      <family val="2"/>
      <charset val="238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Times New Roman"/>
      <family val="1"/>
      <charset val="238"/>
    </font>
    <font>
      <sz val="10"/>
      <color indexed="8"/>
      <name val="Arial"/>
      <family val="2"/>
    </font>
    <font>
      <b/>
      <sz val="10"/>
      <color indexed="44"/>
      <name val="Arial"/>
      <family val="2"/>
      <charset val="238"/>
    </font>
    <font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indexed="8"/>
      <name val="Arial"/>
      <family val="2"/>
    </font>
    <font>
      <sz val="10"/>
      <color indexed="39"/>
      <name val="Arial"/>
      <family val="2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sz val="10"/>
      <name val="Arial"/>
      <family val="2"/>
    </font>
    <font>
      <b/>
      <sz val="10"/>
      <color indexed="9"/>
      <name val="Arial"/>
      <family val="2"/>
      <charset val="238"/>
    </font>
    <font>
      <b/>
      <sz val="10"/>
      <color indexed="63"/>
      <name val="Arial"/>
      <family val="2"/>
      <charset val="238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</borders>
  <cellStyleXfs count="47">
    <xf numFmtId="0" fontId="0" fillId="0" borderId="0"/>
    <xf numFmtId="0" fontId="36" fillId="0" borderId="0"/>
    <xf numFmtId="0" fontId="1" fillId="0" borderId="0"/>
    <xf numFmtId="0" fontId="32" fillId="12" borderId="2" applyNumberFormat="0" applyProtection="0">
      <alignment horizontal="left" vertical="center" indent="1"/>
    </xf>
    <xf numFmtId="4" fontId="40" fillId="4" borderId="2" applyNumberFormat="0" applyProtection="0">
      <alignment vertical="center"/>
    </xf>
    <xf numFmtId="0" fontId="31" fillId="3" borderId="2" applyNumberFormat="0" applyProtection="0">
      <alignment horizontal="left" vertical="center" indent="1"/>
    </xf>
    <xf numFmtId="0" fontId="41" fillId="12" borderId="2" applyNumberFormat="0" applyProtection="0">
      <alignment horizontal="center" vertical="center"/>
    </xf>
    <xf numFmtId="0" fontId="39" fillId="0" borderId="2" applyNumberFormat="0" applyProtection="0">
      <alignment horizontal="left" vertical="center" wrapText="1" justifyLastLine="1"/>
    </xf>
    <xf numFmtId="0" fontId="39" fillId="0" borderId="2" applyNumberFormat="0" applyProtection="0">
      <alignment horizontal="left" vertical="center" wrapText="1"/>
    </xf>
    <xf numFmtId="4" fontId="42" fillId="0" borderId="2" applyNumberFormat="0" applyProtection="0">
      <alignment horizontal="right" vertical="center"/>
    </xf>
    <xf numFmtId="0" fontId="39" fillId="0" borderId="2" applyNumberFormat="0" applyProtection="0">
      <alignment horizontal="left" vertical="center" wrapText="1"/>
    </xf>
    <xf numFmtId="0" fontId="43" fillId="0" borderId="2" applyNumberFormat="0" applyProtection="0">
      <alignment horizontal="left" vertical="center" wrapText="1"/>
    </xf>
    <xf numFmtId="4" fontId="40" fillId="13" borderId="2" applyNumberFormat="0" applyProtection="0">
      <alignment horizontal="left" vertical="center" indent="1"/>
    </xf>
    <xf numFmtId="0" fontId="31" fillId="0" borderId="0"/>
    <xf numFmtId="0" fontId="48" fillId="0" borderId="0"/>
    <xf numFmtId="0" fontId="1" fillId="0" borderId="0"/>
    <xf numFmtId="0" fontId="38" fillId="0" borderId="0"/>
    <xf numFmtId="4" fontId="45" fillId="4" borderId="2" applyNumberFormat="0" applyProtection="0">
      <alignment vertical="center"/>
    </xf>
    <xf numFmtId="4" fontId="40" fillId="4" borderId="2" applyNumberFormat="0" applyProtection="0">
      <alignment horizontal="left" vertical="center" indent="1"/>
    </xf>
    <xf numFmtId="4" fontId="40" fillId="4" borderId="2" applyNumberFormat="0" applyProtection="0">
      <alignment horizontal="left" vertical="center" indent="1"/>
    </xf>
    <xf numFmtId="4" fontId="40" fillId="14" borderId="2" applyNumberFormat="0" applyProtection="0">
      <alignment horizontal="right" vertical="center"/>
    </xf>
    <xf numFmtId="4" fontId="40" fillId="15" borderId="2" applyNumberFormat="0" applyProtection="0">
      <alignment horizontal="right" vertical="center"/>
    </xf>
    <xf numFmtId="4" fontId="40" fillId="16" borderId="2" applyNumberFormat="0" applyProtection="0">
      <alignment horizontal="right" vertical="center"/>
    </xf>
    <xf numFmtId="4" fontId="40" fillId="17" borderId="2" applyNumberFormat="0" applyProtection="0">
      <alignment horizontal="right" vertical="center"/>
    </xf>
    <xf numFmtId="4" fontId="40" fillId="7" borderId="2" applyNumberFormat="0" applyProtection="0">
      <alignment horizontal="right" vertical="center"/>
    </xf>
    <xf numFmtId="4" fontId="40" fillId="18" borderId="2" applyNumberFormat="0" applyProtection="0">
      <alignment horizontal="right" vertical="center"/>
    </xf>
    <xf numFmtId="4" fontId="40" fillId="19" borderId="2" applyNumberFormat="0" applyProtection="0">
      <alignment horizontal="right" vertical="center"/>
    </xf>
    <xf numFmtId="4" fontId="40" fillId="20" borderId="2" applyNumberFormat="0" applyProtection="0">
      <alignment horizontal="right" vertical="center"/>
    </xf>
    <xf numFmtId="4" fontId="40" fillId="21" borderId="2" applyNumberFormat="0" applyProtection="0">
      <alignment horizontal="right" vertical="center"/>
    </xf>
    <xf numFmtId="4" fontId="44" fillId="22" borderId="2" applyNumberFormat="0" applyProtection="0">
      <alignment horizontal="left" vertical="center" indent="1"/>
    </xf>
    <xf numFmtId="4" fontId="40" fillId="23" borderId="3" applyNumberFormat="0" applyProtection="0">
      <alignment horizontal="left" vertical="center" indent="1"/>
    </xf>
    <xf numFmtId="4" fontId="37" fillId="24" borderId="0" applyNumberFormat="0" applyProtection="0">
      <alignment horizontal="left" vertical="center" indent="1"/>
    </xf>
    <xf numFmtId="4" fontId="38" fillId="23" borderId="2" applyNumberFormat="0" applyProtection="0">
      <alignment horizontal="left" vertical="center" indent="1"/>
    </xf>
    <xf numFmtId="4" fontId="38" fillId="3" borderId="2" applyNumberFormat="0" applyProtection="0">
      <alignment horizontal="left" vertical="center" indent="1"/>
    </xf>
    <xf numFmtId="0" fontId="31" fillId="5" borderId="2" applyNumberFormat="0" applyProtection="0">
      <alignment horizontal="left" vertical="center" indent="1"/>
    </xf>
    <xf numFmtId="0" fontId="31" fillId="2" borderId="2" applyNumberFormat="0" applyProtection="0">
      <alignment horizontal="left" vertical="center" indent="1"/>
    </xf>
    <xf numFmtId="0" fontId="31" fillId="6" borderId="2" applyNumberFormat="0" applyProtection="0">
      <alignment horizontal="left" vertical="center" indent="1"/>
    </xf>
    <xf numFmtId="0" fontId="31" fillId="0" borderId="0"/>
    <xf numFmtId="0" fontId="48" fillId="0" borderId="0"/>
    <xf numFmtId="4" fontId="40" fillId="13" borderId="2" applyNumberFormat="0" applyProtection="0">
      <alignment vertical="center"/>
    </xf>
    <xf numFmtId="4" fontId="45" fillId="13" borderId="2" applyNumberFormat="0" applyProtection="0">
      <alignment vertical="center"/>
    </xf>
    <xf numFmtId="4" fontId="40" fillId="13" borderId="2" applyNumberFormat="0" applyProtection="0">
      <alignment horizontal="left" vertical="center" indent="1"/>
    </xf>
    <xf numFmtId="4" fontId="45" fillId="23" borderId="2" applyNumberFormat="0" applyProtection="0">
      <alignment horizontal="right" vertical="center"/>
    </xf>
    <xf numFmtId="0" fontId="43" fillId="6" borderId="2" applyNumberFormat="0" applyProtection="0">
      <alignment horizontal="left" vertical="center" indent="1"/>
    </xf>
    <xf numFmtId="0" fontId="32" fillId="12" borderId="2" applyNumberFormat="0" applyProtection="0">
      <alignment horizontal="center" vertical="top" wrapText="1"/>
    </xf>
    <xf numFmtId="0" fontId="47" fillId="0" borderId="0" applyNumberFormat="0" applyProtection="0"/>
    <xf numFmtId="4" fontId="46" fillId="23" borderId="2" applyNumberFormat="0" applyProtection="0">
      <alignment horizontal="right" vertical="center"/>
    </xf>
  </cellStyleXfs>
  <cellXfs count="156">
    <xf numFmtId="0" fontId="0" fillId="0" borderId="0" xfId="0"/>
    <xf numFmtId="0" fontId="0" fillId="0" borderId="0" xfId="0" applyFont="1" applyBorder="1" applyAlignment="1" applyProtection="1">
      <alignment horizontal="right"/>
    </xf>
    <xf numFmtId="165" fontId="0" fillId="0" borderId="0" xfId="0" applyNumberFormat="1" applyFont="1" applyBorder="1" applyAlignment="1" applyProtection="1">
      <alignment horizontal="left"/>
    </xf>
    <xf numFmtId="20" fontId="0" fillId="0" borderId="0" xfId="0" applyNumberFormat="1" applyFont="1" applyBorder="1" applyAlignment="1" applyProtection="1">
      <alignment horizontal="left"/>
    </xf>
    <xf numFmtId="0" fontId="5" fillId="0" borderId="0" xfId="0" applyFont="1"/>
    <xf numFmtId="0" fontId="9" fillId="0" borderId="0" xfId="0" applyFont="1"/>
    <xf numFmtId="0" fontId="13" fillId="0" borderId="0" xfId="0" applyFont="1"/>
    <xf numFmtId="0" fontId="18" fillId="0" borderId="0" xfId="0" applyFont="1"/>
    <xf numFmtId="0" fontId="22" fillId="0" borderId="0" xfId="0" applyFont="1"/>
    <xf numFmtId="0" fontId="26" fillId="0" borderId="0" xfId="0" applyFont="1"/>
    <xf numFmtId="0" fontId="30" fillId="0" borderId="0" xfId="0" applyFont="1"/>
    <xf numFmtId="0" fontId="0" fillId="0" borderId="0" xfId="0"/>
    <xf numFmtId="0" fontId="2" fillId="0" borderId="0" xfId="0" applyFont="1"/>
    <xf numFmtId="0" fontId="0" fillId="0" borderId="0" xfId="0"/>
    <xf numFmtId="4" fontId="2" fillId="0" borderId="0" xfId="0" applyNumberFormat="1" applyFont="1" applyBorder="1" applyAlignment="1" applyProtection="1">
      <alignment horizontal="right"/>
    </xf>
    <xf numFmtId="164" fontId="2" fillId="0" borderId="0" xfId="0" applyNumberFormat="1" applyFont="1" applyBorder="1" applyAlignment="1" applyProtection="1">
      <alignment horizontal="right"/>
    </xf>
    <xf numFmtId="0" fontId="0" fillId="0" borderId="0" xfId="0" applyFont="1" applyBorder="1" applyAlignment="1" applyProtection="1">
      <alignment horizontal="center"/>
    </xf>
    <xf numFmtId="0" fontId="32" fillId="0" borderId="0" xfId="0" applyFont="1" applyAlignment="1"/>
    <xf numFmtId="0" fontId="32" fillId="0" borderId="0" xfId="0" applyFont="1" applyBorder="1" applyAlignment="1" applyProtection="1">
      <alignment horizontal="right"/>
    </xf>
    <xf numFmtId="165" fontId="32" fillId="0" borderId="0" xfId="0" applyNumberFormat="1" applyFont="1" applyBorder="1" applyAlignment="1" applyProtection="1">
      <alignment horizontal="left"/>
    </xf>
    <xf numFmtId="0" fontId="32" fillId="0" borderId="0" xfId="0" applyFont="1"/>
    <xf numFmtId="20" fontId="32" fillId="0" borderId="0" xfId="0" applyNumberFormat="1" applyFont="1" applyBorder="1" applyAlignment="1" applyProtection="1">
      <alignment horizontal="left"/>
    </xf>
    <xf numFmtId="0" fontId="32" fillId="0" borderId="0" xfId="0" applyFont="1"/>
    <xf numFmtId="0" fontId="25" fillId="8" borderId="0" xfId="0" applyFont="1" applyFill="1" applyBorder="1" applyAlignment="1" applyProtection="1"/>
    <xf numFmtId="0" fontId="0" fillId="8" borderId="0" xfId="0" applyFill="1" applyAlignment="1"/>
    <xf numFmtId="0" fontId="0" fillId="25" borderId="0" xfId="0" applyFill="1" applyAlignment="1"/>
    <xf numFmtId="0" fontId="0" fillId="25" borderId="0" xfId="0" applyFill="1"/>
    <xf numFmtId="0" fontId="0" fillId="0" borderId="0" xfId="0" applyFill="1"/>
    <xf numFmtId="0" fontId="32" fillId="8" borderId="1" xfId="10" quotePrefix="1" applyFont="1" applyFill="1" applyBorder="1" applyAlignment="1">
      <alignment horizontal="center" vertical="center" wrapText="1"/>
    </xf>
    <xf numFmtId="0" fontId="3" fillId="25" borderId="0" xfId="0" applyFont="1" applyFill="1" applyAlignment="1">
      <alignment horizontal="center"/>
    </xf>
    <xf numFmtId="0" fontId="0" fillId="25" borderId="0" xfId="0" applyFill="1"/>
    <xf numFmtId="0" fontId="32" fillId="25" borderId="0" xfId="0" applyFont="1" applyFill="1" applyAlignment="1">
      <alignment horizontal="left"/>
    </xf>
    <xf numFmtId="0" fontId="33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32" fillId="29" borderId="0" xfId="0" applyFont="1" applyFill="1"/>
    <xf numFmtId="0" fontId="0" fillId="29" borderId="0" xfId="0" applyFill="1"/>
    <xf numFmtId="4" fontId="2" fillId="29" borderId="0" xfId="0" applyNumberFormat="1" applyFont="1" applyFill="1" applyBorder="1" applyAlignment="1" applyProtection="1">
      <alignment horizontal="right"/>
    </xf>
    <xf numFmtId="164" fontId="2" fillId="29" borderId="0" xfId="0" applyNumberFormat="1" applyFont="1" applyFill="1" applyBorder="1" applyAlignment="1" applyProtection="1">
      <alignment horizontal="right"/>
    </xf>
    <xf numFmtId="0" fontId="32" fillId="29" borderId="0" xfId="0" applyFont="1" applyFill="1" applyAlignment="1">
      <alignment horizontal="left"/>
    </xf>
    <xf numFmtId="0" fontId="31" fillId="29" borderId="0" xfId="0" applyFont="1" applyFill="1"/>
    <xf numFmtId="0" fontId="4" fillId="29" borderId="0" xfId="0" applyFont="1" applyFill="1" applyAlignment="1">
      <alignment horizontal="left"/>
    </xf>
    <xf numFmtId="0" fontId="32" fillId="0" borderId="0" xfId="0" applyFont="1"/>
    <xf numFmtId="0" fontId="0" fillId="0" borderId="0" xfId="0"/>
    <xf numFmtId="4" fontId="2" fillId="0" borderId="0" xfId="0" applyNumberFormat="1" applyFont="1" applyBorder="1" applyAlignment="1" applyProtection="1">
      <alignment horizontal="right"/>
    </xf>
    <xf numFmtId="164" fontId="2" fillId="0" borderId="0" xfId="0" applyNumberFormat="1" applyFont="1" applyBorder="1" applyAlignment="1" applyProtection="1">
      <alignment horizontal="right"/>
    </xf>
    <xf numFmtId="0" fontId="32" fillId="28" borderId="0" xfId="0" applyFont="1" applyFill="1"/>
    <xf numFmtId="0" fontId="0" fillId="28" borderId="0" xfId="0" applyFill="1"/>
    <xf numFmtId="4" fontId="2" fillId="28" borderId="0" xfId="0" applyNumberFormat="1" applyFont="1" applyFill="1" applyBorder="1" applyAlignment="1" applyProtection="1">
      <alignment horizontal="right"/>
    </xf>
    <xf numFmtId="164" fontId="2" fillId="28" borderId="0" xfId="0" applyNumberFormat="1" applyFont="1" applyFill="1" applyBorder="1" applyAlignment="1" applyProtection="1">
      <alignment horizontal="right"/>
    </xf>
    <xf numFmtId="0" fontId="2" fillId="0" borderId="0" xfId="0" applyFont="1"/>
    <xf numFmtId="0" fontId="4" fillId="3" borderId="0" xfId="0" applyFont="1" applyFill="1" applyAlignment="1">
      <alignment horizontal="left"/>
    </xf>
    <xf numFmtId="0" fontId="4" fillId="3" borderId="0" xfId="0" applyFont="1" applyFill="1" applyBorder="1" applyAlignment="1" applyProtection="1">
      <alignment horizontal="center"/>
    </xf>
    <xf numFmtId="0" fontId="2" fillId="28" borderId="0" xfId="0" applyFont="1" applyFill="1"/>
    <xf numFmtId="0" fontId="0" fillId="0" borderId="0" xfId="0" applyFont="1" applyBorder="1" applyAlignment="1" applyProtection="1">
      <alignment horizontal="center"/>
    </xf>
    <xf numFmtId="0" fontId="51" fillId="0" borderId="0" xfId="0" applyFont="1" applyBorder="1" applyAlignment="1" applyProtection="1">
      <alignment horizontal="center"/>
    </xf>
    <xf numFmtId="0" fontId="51" fillId="0" borderId="0" xfId="0" applyFont="1"/>
    <xf numFmtId="0" fontId="6" fillId="0" borderId="0" xfId="0" applyFont="1"/>
    <xf numFmtId="4" fontId="0" fillId="0" borderId="0" xfId="0" applyNumberFormat="1" applyFont="1" applyBorder="1" applyAlignment="1" applyProtection="1">
      <alignment horizontal="right"/>
    </xf>
    <xf numFmtId="10" fontId="6" fillId="0" borderId="0" xfId="0" applyNumberFormat="1" applyFont="1" applyBorder="1" applyAlignment="1" applyProtection="1">
      <alignment horizontal="right"/>
    </xf>
    <xf numFmtId="10" fontId="0" fillId="0" borderId="0" xfId="0" applyNumberFormat="1"/>
    <xf numFmtId="164" fontId="0" fillId="0" borderId="0" xfId="0" applyNumberFormat="1" applyFont="1" applyBorder="1" applyAlignment="1" applyProtection="1">
      <alignment horizontal="right"/>
    </xf>
    <xf numFmtId="4" fontId="0" fillId="0" borderId="0" xfId="0" applyNumberFormat="1" applyAlignment="1">
      <alignment horizontal="right"/>
    </xf>
    <xf numFmtId="4" fontId="31" fillId="0" borderId="0" xfId="0" applyNumberFormat="1" applyFont="1" applyAlignment="1">
      <alignment horizontal="right"/>
    </xf>
    <xf numFmtId="0" fontId="31" fillId="0" borderId="0" xfId="0" applyFont="1"/>
    <xf numFmtId="10" fontId="0" fillId="0" borderId="0" xfId="0" applyNumberFormat="1" applyFont="1" applyBorder="1" applyAlignment="1" applyProtection="1">
      <alignment horizontal="right"/>
    </xf>
    <xf numFmtId="0" fontId="6" fillId="11" borderId="0" xfId="0" applyFont="1" applyFill="1"/>
    <xf numFmtId="0" fontId="0" fillId="11" borderId="0" xfId="0" applyFill="1"/>
    <xf numFmtId="4" fontId="32" fillId="11" borderId="0" xfId="0" applyNumberFormat="1" applyFont="1" applyFill="1" applyAlignment="1">
      <alignment horizontal="right"/>
    </xf>
    <xf numFmtId="4" fontId="6" fillId="11" borderId="0" xfId="0" applyNumberFormat="1" applyFont="1" applyFill="1" applyBorder="1" applyAlignment="1" applyProtection="1">
      <alignment horizontal="right"/>
    </xf>
    <xf numFmtId="10" fontId="6" fillId="11" borderId="0" xfId="0" applyNumberFormat="1" applyFont="1" applyFill="1" applyBorder="1" applyAlignment="1" applyProtection="1">
      <alignment horizontal="right"/>
    </xf>
    <xf numFmtId="10" fontId="0" fillId="11" borderId="0" xfId="0" applyNumberFormat="1" applyFill="1"/>
    <xf numFmtId="4" fontId="31" fillId="0" borderId="0" xfId="0" applyNumberFormat="1" applyFont="1" applyBorder="1" applyAlignment="1" applyProtection="1">
      <alignment horizontal="right"/>
    </xf>
    <xf numFmtId="4" fontId="0" fillId="0" borderId="0" xfId="0" applyNumberFormat="1" applyFont="1" applyFill="1" applyBorder="1" applyAlignment="1" applyProtection="1">
      <alignment horizontal="right"/>
    </xf>
    <xf numFmtId="0" fontId="0" fillId="0" borderId="0" xfId="0" applyFill="1"/>
    <xf numFmtId="164" fontId="6" fillId="11" borderId="0" xfId="0" applyNumberFormat="1" applyFont="1" applyFill="1" applyBorder="1" applyAlignment="1" applyProtection="1">
      <alignment horizontal="right"/>
    </xf>
    <xf numFmtId="0" fontId="49" fillId="3" borderId="0" xfId="0" applyFont="1" applyFill="1" applyAlignment="1">
      <alignment horizontal="left"/>
    </xf>
    <xf numFmtId="0" fontId="8" fillId="3" borderId="0" xfId="0" applyFont="1" applyFill="1" applyBorder="1" applyAlignment="1" applyProtection="1">
      <alignment horizontal="center"/>
    </xf>
    <xf numFmtId="0" fontId="7" fillId="2" borderId="0" xfId="0" applyFont="1" applyFill="1" applyAlignment="1">
      <alignment horizontal="center"/>
    </xf>
    <xf numFmtId="0" fontId="52" fillId="0" borderId="0" xfId="0" applyFont="1" applyBorder="1" applyAlignment="1" applyProtection="1">
      <alignment horizontal="center"/>
    </xf>
    <xf numFmtId="0" fontId="52" fillId="0" borderId="0" xfId="0" applyFont="1"/>
    <xf numFmtId="10" fontId="11" fillId="0" borderId="0" xfId="0" applyNumberFormat="1" applyFont="1" applyFill="1" applyBorder="1" applyAlignment="1" applyProtection="1">
      <alignment horizontal="right"/>
    </xf>
    <xf numFmtId="10" fontId="0" fillId="0" borderId="0" xfId="0" applyNumberFormat="1" applyFill="1"/>
    <xf numFmtId="10" fontId="32" fillId="0" borderId="0" xfId="0" applyNumberFormat="1" applyFont="1" applyFill="1" applyBorder="1" applyAlignment="1" applyProtection="1">
      <alignment horizontal="right"/>
    </xf>
    <xf numFmtId="10" fontId="31" fillId="0" borderId="0" xfId="0" applyNumberFormat="1" applyFont="1" applyFill="1"/>
    <xf numFmtId="0" fontId="32" fillId="0" borderId="0" xfId="0" applyFont="1" applyFill="1" applyBorder="1" applyAlignment="1" applyProtection="1"/>
    <xf numFmtId="0" fontId="31" fillId="0" borderId="0" xfId="0" applyFont="1" applyFill="1"/>
    <xf numFmtId="4" fontId="3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 applyBorder="1" applyAlignment="1" applyProtection="1"/>
    <xf numFmtId="4" fontId="11" fillId="0" borderId="0" xfId="0" applyNumberFormat="1" applyFont="1" applyFill="1" applyBorder="1" applyAlignment="1" applyProtection="1">
      <alignment horizontal="right"/>
    </xf>
    <xf numFmtId="0" fontId="12" fillId="3" borderId="0" xfId="0" applyFont="1" applyFill="1" applyBorder="1" applyAlignment="1" applyProtection="1"/>
    <xf numFmtId="4" fontId="12" fillId="3" borderId="0" xfId="0" applyNumberFormat="1" applyFont="1" applyFill="1" applyBorder="1" applyAlignment="1" applyProtection="1">
      <alignment horizontal="right"/>
    </xf>
    <xf numFmtId="10" fontId="34" fillId="10" borderId="0" xfId="0" applyNumberFormat="1" applyFont="1" applyFill="1" applyBorder="1" applyAlignment="1" applyProtection="1">
      <alignment horizontal="right"/>
    </xf>
    <xf numFmtId="10" fontId="35" fillId="10" borderId="0" xfId="0" applyNumberFormat="1" applyFont="1" applyFill="1"/>
    <xf numFmtId="164" fontId="11" fillId="0" borderId="0" xfId="0" applyNumberFormat="1" applyFont="1" applyFill="1" applyBorder="1" applyAlignment="1" applyProtection="1">
      <alignment horizontal="right"/>
    </xf>
    <xf numFmtId="164" fontId="12" fillId="3" borderId="0" xfId="0" applyNumberFormat="1" applyFont="1" applyFill="1" applyBorder="1" applyAlignment="1" applyProtection="1">
      <alignment horizontal="right"/>
    </xf>
    <xf numFmtId="0" fontId="10" fillId="2" borderId="0" xfId="0" applyFont="1" applyFill="1" applyAlignment="1">
      <alignment horizontal="center"/>
    </xf>
    <xf numFmtId="0" fontId="32" fillId="2" borderId="0" xfId="0" applyFont="1" applyFill="1" applyAlignment="1">
      <alignment horizontal="center"/>
    </xf>
    <xf numFmtId="10" fontId="17" fillId="0" borderId="0" xfId="0" applyNumberFormat="1" applyFont="1" applyFill="1" applyBorder="1" applyAlignment="1" applyProtection="1">
      <alignment horizontal="right"/>
    </xf>
    <xf numFmtId="0" fontId="14" fillId="0" borderId="0" xfId="0" applyFont="1" applyFill="1" applyBorder="1" applyAlignment="1" applyProtection="1"/>
    <xf numFmtId="4" fontId="14" fillId="0" borderId="0" xfId="0" applyNumberFormat="1" applyFont="1" applyFill="1" applyBorder="1" applyAlignment="1" applyProtection="1">
      <alignment horizontal="right"/>
    </xf>
    <xf numFmtId="4" fontId="15" fillId="0" borderId="0" xfId="0" applyNumberFormat="1" applyFont="1" applyFill="1" applyBorder="1" applyAlignment="1" applyProtection="1">
      <alignment horizontal="right"/>
    </xf>
    <xf numFmtId="10" fontId="17" fillId="9" borderId="0" xfId="0" applyNumberFormat="1" applyFont="1" applyFill="1" applyBorder="1" applyAlignment="1" applyProtection="1">
      <alignment horizontal="right"/>
    </xf>
    <xf numFmtId="10" fontId="0" fillId="9" borderId="0" xfId="0" applyNumberFormat="1" applyFill="1"/>
    <xf numFmtId="0" fontId="32" fillId="5" borderId="0" xfId="0" applyFont="1" applyFill="1" applyAlignment="1">
      <alignment horizontal="center"/>
    </xf>
    <xf numFmtId="0" fontId="16" fillId="5" borderId="0" xfId="0" applyFont="1" applyFill="1" applyAlignment="1">
      <alignment horizontal="center"/>
    </xf>
    <xf numFmtId="0" fontId="17" fillId="9" borderId="0" xfId="0" applyFont="1" applyFill="1" applyBorder="1" applyAlignment="1" applyProtection="1"/>
    <xf numFmtId="0" fontId="0" fillId="9" borderId="0" xfId="0" applyFill="1"/>
    <xf numFmtId="4" fontId="17" fillId="9" borderId="0" xfId="0" applyNumberFormat="1" applyFont="1" applyFill="1" applyBorder="1" applyAlignment="1" applyProtection="1">
      <alignment horizontal="right"/>
    </xf>
    <xf numFmtId="164" fontId="20" fillId="8" borderId="0" xfId="0" applyNumberFormat="1" applyFont="1" applyFill="1" applyBorder="1" applyAlignment="1" applyProtection="1">
      <alignment horizontal="right"/>
    </xf>
    <xf numFmtId="0" fontId="0" fillId="8" borderId="0" xfId="0" applyFill="1"/>
    <xf numFmtId="4" fontId="19" fillId="0" borderId="1" xfId="0" applyNumberFormat="1" applyFont="1" applyBorder="1" applyAlignment="1" applyProtection="1">
      <alignment horizontal="right"/>
    </xf>
    <xf numFmtId="0" fontId="0" fillId="0" borderId="1" xfId="0" applyBorder="1"/>
    <xf numFmtId="164" fontId="19" fillId="0" borderId="1" xfId="0" applyNumberFormat="1" applyFont="1" applyBorder="1" applyAlignment="1" applyProtection="1">
      <alignment horizontal="right"/>
    </xf>
    <xf numFmtId="0" fontId="20" fillId="8" borderId="0" xfId="0" applyFont="1" applyFill="1" applyBorder="1" applyAlignment="1" applyProtection="1"/>
    <xf numFmtId="4" fontId="20" fillId="8" borderId="0" xfId="0" applyNumberFormat="1" applyFont="1" applyFill="1" applyBorder="1" applyAlignment="1" applyProtection="1">
      <alignment horizontal="right"/>
    </xf>
    <xf numFmtId="0" fontId="32" fillId="8" borderId="1" xfId="10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49" fillId="3" borderId="0" xfId="0" applyFont="1" applyFill="1" applyAlignment="1">
      <alignment horizontal="center"/>
    </xf>
    <xf numFmtId="164" fontId="25" fillId="8" borderId="0" xfId="0" applyNumberFormat="1" applyFont="1" applyFill="1" applyBorder="1" applyAlignment="1" applyProtection="1">
      <alignment horizontal="right"/>
    </xf>
    <xf numFmtId="4" fontId="25" fillId="8" borderId="1" xfId="0" applyNumberFormat="1" applyFont="1" applyFill="1" applyBorder="1" applyAlignment="1" applyProtection="1">
      <alignment horizontal="right"/>
    </xf>
    <xf numFmtId="0" fontId="0" fillId="8" borderId="1" xfId="0" applyFill="1" applyBorder="1"/>
    <xf numFmtId="164" fontId="25" fillId="8" borderId="1" xfId="0" applyNumberFormat="1" applyFont="1" applyFill="1" applyBorder="1" applyAlignment="1" applyProtection="1">
      <alignment horizontal="right"/>
    </xf>
    <xf numFmtId="4" fontId="25" fillId="8" borderId="0" xfId="0" applyNumberFormat="1" applyFont="1" applyFill="1" applyBorder="1" applyAlignment="1" applyProtection="1">
      <alignment horizontal="right"/>
    </xf>
    <xf numFmtId="0" fontId="43" fillId="8" borderId="1" xfId="11" quotePrefix="1" applyFont="1" applyFill="1" applyBorder="1" applyAlignment="1">
      <alignment horizontal="left" vertical="center" wrapText="1"/>
    </xf>
    <xf numFmtId="0" fontId="24" fillId="3" borderId="0" xfId="0" applyFont="1" applyFill="1" applyBorder="1" applyAlignment="1" applyProtection="1"/>
    <xf numFmtId="4" fontId="24" fillId="3" borderId="0" xfId="0" applyNumberFormat="1" applyFont="1" applyFill="1" applyBorder="1" applyAlignment="1" applyProtection="1">
      <alignment horizontal="right"/>
    </xf>
    <xf numFmtId="164" fontId="24" fillId="3" borderId="0" xfId="0" applyNumberFormat="1" applyFont="1" applyFill="1" applyBorder="1" applyAlignment="1" applyProtection="1">
      <alignment horizontal="right"/>
    </xf>
    <xf numFmtId="0" fontId="23" fillId="2" borderId="0" xfId="0" applyFont="1" applyFill="1" applyAlignment="1">
      <alignment horizontal="center"/>
    </xf>
    <xf numFmtId="0" fontId="0" fillId="0" borderId="0" xfId="0" applyFont="1" applyBorder="1" applyAlignment="1" applyProtection="1">
      <alignment horizontal="left"/>
    </xf>
    <xf numFmtId="0" fontId="29" fillId="28" borderId="0" xfId="0" applyFont="1" applyFill="1" applyBorder="1" applyAlignment="1" applyProtection="1">
      <alignment horizontal="left"/>
    </xf>
    <xf numFmtId="0" fontId="50" fillId="28" borderId="0" xfId="0" applyFont="1" applyFill="1" applyBorder="1" applyAlignment="1" applyProtection="1">
      <alignment horizontal="left"/>
    </xf>
    <xf numFmtId="4" fontId="29" fillId="28" borderId="0" xfId="0" applyNumberFormat="1" applyFont="1" applyFill="1" applyBorder="1" applyAlignment="1" applyProtection="1">
      <alignment horizontal="right"/>
    </xf>
    <xf numFmtId="10" fontId="0" fillId="28" borderId="0" xfId="0" applyNumberFormat="1" applyFont="1" applyFill="1" applyBorder="1" applyAlignment="1" applyProtection="1">
      <alignment horizontal="right"/>
    </xf>
    <xf numFmtId="10" fontId="0" fillId="28" borderId="0" xfId="0" applyNumberFormat="1" applyFill="1"/>
    <xf numFmtId="0" fontId="27" fillId="26" borderId="0" xfId="0" applyFont="1" applyFill="1" applyBorder="1" applyAlignment="1" applyProtection="1">
      <alignment horizontal="left"/>
    </xf>
    <xf numFmtId="0" fontId="0" fillId="26" borderId="0" xfId="0" applyFill="1"/>
    <xf numFmtId="4" fontId="27" fillId="26" borderId="0" xfId="0" applyNumberFormat="1" applyFont="1" applyFill="1" applyBorder="1" applyAlignment="1" applyProtection="1">
      <alignment horizontal="right"/>
    </xf>
    <xf numFmtId="10" fontId="0" fillId="26" borderId="0" xfId="0" applyNumberFormat="1" applyFont="1" applyFill="1" applyBorder="1" applyAlignment="1" applyProtection="1">
      <alignment horizontal="right"/>
    </xf>
    <xf numFmtId="10" fontId="0" fillId="26" borderId="0" xfId="0" applyNumberFormat="1" applyFill="1"/>
    <xf numFmtId="164" fontId="29" fillId="28" borderId="0" xfId="0" applyNumberFormat="1" applyFont="1" applyFill="1" applyBorder="1" applyAlignment="1" applyProtection="1">
      <alignment horizontal="right"/>
    </xf>
    <xf numFmtId="164" fontId="27" fillId="26" borderId="0" xfId="0" applyNumberFormat="1" applyFont="1" applyFill="1" applyBorder="1" applyAlignment="1" applyProtection="1">
      <alignment horizontal="right"/>
    </xf>
    <xf numFmtId="0" fontId="27" fillId="25" borderId="0" xfId="0" applyFont="1" applyFill="1" applyBorder="1" applyAlignment="1" applyProtection="1">
      <alignment horizontal="left"/>
    </xf>
    <xf numFmtId="4" fontId="27" fillId="25" borderId="0" xfId="0" applyNumberFormat="1" applyFont="1" applyFill="1" applyBorder="1" applyAlignment="1" applyProtection="1">
      <alignment horizontal="right"/>
    </xf>
    <xf numFmtId="10" fontId="0" fillId="25" borderId="0" xfId="0" applyNumberFormat="1" applyFont="1" applyFill="1" applyBorder="1" applyAlignment="1" applyProtection="1">
      <alignment horizontal="right"/>
    </xf>
    <xf numFmtId="10" fontId="0" fillId="25" borderId="0" xfId="0" applyNumberFormat="1" applyFill="1"/>
    <xf numFmtId="0" fontId="27" fillId="27" borderId="0" xfId="0" applyFont="1" applyFill="1" applyBorder="1" applyAlignment="1" applyProtection="1">
      <alignment horizontal="left"/>
    </xf>
    <xf numFmtId="0" fontId="0" fillId="27" borderId="0" xfId="0" applyFill="1"/>
    <xf numFmtId="4" fontId="27" fillId="27" borderId="0" xfId="0" applyNumberFormat="1" applyFont="1" applyFill="1" applyBorder="1" applyAlignment="1" applyProtection="1">
      <alignment horizontal="right"/>
    </xf>
    <xf numFmtId="10" fontId="0" fillId="27" borderId="0" xfId="0" applyNumberFormat="1" applyFont="1" applyFill="1" applyBorder="1" applyAlignment="1" applyProtection="1">
      <alignment horizontal="right"/>
    </xf>
    <xf numFmtId="10" fontId="0" fillId="27" borderId="0" xfId="0" applyNumberFormat="1" applyFill="1"/>
    <xf numFmtId="0" fontId="27" fillId="5" borderId="0" xfId="0" applyFont="1" applyFill="1" applyAlignment="1">
      <alignment horizontal="center"/>
    </xf>
    <xf numFmtId="0" fontId="28" fillId="2" borderId="0" xfId="0" applyFont="1" applyFill="1" applyBorder="1" applyAlignment="1" applyProtection="1">
      <alignment horizontal="left"/>
    </xf>
    <xf numFmtId="4" fontId="28" fillId="2" borderId="0" xfId="0" applyNumberFormat="1" applyFont="1" applyFill="1" applyBorder="1" applyAlignment="1" applyProtection="1">
      <alignment horizontal="right"/>
    </xf>
    <xf numFmtId="164" fontId="28" fillId="2" borderId="0" xfId="0" applyNumberFormat="1" applyFont="1" applyFill="1" applyBorder="1" applyAlignment="1" applyProtection="1">
      <alignment horizontal="right"/>
    </xf>
    <xf numFmtId="0" fontId="27" fillId="5" borderId="0" xfId="0" applyFont="1" applyFill="1" applyBorder="1" applyAlignment="1" applyProtection="1">
      <alignment horizontal="left"/>
    </xf>
  </cellXfs>
  <cellStyles count="47">
    <cellStyle name="Normal 2" xfId="13" xr:uid="{B79875E4-8D71-469E-8834-8C5333916906}"/>
    <cellStyle name="Normalno" xfId="0" builtinId="0"/>
    <cellStyle name="Normalno 2" xfId="14" xr:uid="{14C84543-50EC-46DD-A9C5-7F36CA9A8ACC}"/>
    <cellStyle name="Normalno 3" xfId="2" xr:uid="{BE94AB28-D8FD-46B0-94FE-8F18CAE6E952}"/>
    <cellStyle name="Normalno 3 2" xfId="15" xr:uid="{70D90354-F9B3-4D04-9BD8-3263574F5DCC}"/>
    <cellStyle name="Normalno 4" xfId="1" xr:uid="{DAC11FEA-8701-4D95-A8B6-84D1751163BA}"/>
    <cellStyle name="Obično_List4" xfId="16" xr:uid="{32EDB7CF-9C66-4822-A1AA-0F5C514AD3D6}"/>
    <cellStyle name="SAPBEXaggData" xfId="4" xr:uid="{E9D6F635-5915-4AF6-920D-9CF0A1B5C05E}"/>
    <cellStyle name="SAPBEXaggDataEmph" xfId="17" xr:uid="{EFFBAA96-38E7-4733-BEC8-EB06DF7D50C3}"/>
    <cellStyle name="SAPBEXaggItem" xfId="18" xr:uid="{2A14D439-A4B5-462F-A180-A8041F4EA160}"/>
    <cellStyle name="SAPBEXaggItemX" xfId="19" xr:uid="{01E6DC35-732F-4DA9-8111-BFF2E3FAD681}"/>
    <cellStyle name="SAPBEXchaText" xfId="3" xr:uid="{59295EC0-C366-4D55-B204-C724B0ECC603}"/>
    <cellStyle name="SAPBEXexcBad7" xfId="20" xr:uid="{23C0A056-4351-4DA5-9E04-0005E88C5219}"/>
    <cellStyle name="SAPBEXexcBad8" xfId="21" xr:uid="{ADABAAF1-A158-43C4-93B5-2CD2C6B44B0D}"/>
    <cellStyle name="SAPBEXexcBad9" xfId="22" xr:uid="{0E9F5A86-8EB2-4E89-AB08-8CD13AE3E213}"/>
    <cellStyle name="SAPBEXexcCritical4" xfId="23" xr:uid="{62785749-6E5A-4D0E-B9D2-7574464F1EF1}"/>
    <cellStyle name="SAPBEXexcCritical5" xfId="24" xr:uid="{D622E1D2-D3DD-4B13-A928-F34F2B9BB403}"/>
    <cellStyle name="SAPBEXexcCritical6" xfId="25" xr:uid="{D05675EB-ED66-408C-B058-4A5491F7E113}"/>
    <cellStyle name="SAPBEXexcGood1" xfId="26" xr:uid="{5B5D92B9-CA1B-4825-B0C8-46A1EBE0DB3F}"/>
    <cellStyle name="SAPBEXexcGood2" xfId="27" xr:uid="{3CDEB217-9C75-46B4-904C-A0DFF40774D6}"/>
    <cellStyle name="SAPBEXexcGood3" xfId="28" xr:uid="{3B76643B-D9D0-4D36-B497-239B3C4D8188}"/>
    <cellStyle name="SAPBEXfilterDrill" xfId="29" xr:uid="{2BE8B457-4B96-418F-AD16-7DDAB595709A}"/>
    <cellStyle name="SAPBEXfilterItem" xfId="30" xr:uid="{C9B06C61-6B45-4494-9583-40D454178599}"/>
    <cellStyle name="SAPBEXfilterText" xfId="31" xr:uid="{FD7E60F7-9659-4FBA-BA52-DDE7ECEEE454}"/>
    <cellStyle name="SAPBEXformats" xfId="6" xr:uid="{A68E8E14-7E11-4751-8CCA-AC4E7F620DC6}"/>
    <cellStyle name="SAPBEXheaderItem" xfId="32" xr:uid="{DEF60378-07BD-4160-A2FA-CC6F87D14419}"/>
    <cellStyle name="SAPBEXheaderText" xfId="33" xr:uid="{A69CDBB5-DC71-493A-ADA4-CC540CBE2676}"/>
    <cellStyle name="SAPBEXHLevel0" xfId="7" xr:uid="{70114CCE-B37E-4E41-B4E4-EDD85DB342D5}"/>
    <cellStyle name="SAPBEXHLevel0X" xfId="5" xr:uid="{C2667C93-8D44-4E24-A43C-CB10BB50D2CA}"/>
    <cellStyle name="SAPBEXHLevel1" xfId="8" xr:uid="{6BF950BF-8FB5-4295-B858-43B0378C8FC9}"/>
    <cellStyle name="SAPBEXHLevel1X" xfId="34" xr:uid="{5DCD58B9-537F-418F-BFF0-5212E526FC9C}"/>
    <cellStyle name="SAPBEXHLevel2" xfId="10" xr:uid="{79EBBE8A-9AFB-4C87-B97B-470A366C9F8A}"/>
    <cellStyle name="SAPBEXHLevel2X" xfId="35" xr:uid="{A35CC8B5-F098-45F4-90E7-E74FCE031781}"/>
    <cellStyle name="SAPBEXHLevel3" xfId="11" xr:uid="{7FFD0180-3A5A-432C-A561-0B8C2FFF6FAD}"/>
    <cellStyle name="SAPBEXHLevel3X" xfId="36" xr:uid="{9082F26E-D9E5-4673-8851-E62CED75F0CA}"/>
    <cellStyle name="SAPBEXinputData" xfId="37" xr:uid="{6D3E2402-65CB-4C0D-929D-32423CEE9609}"/>
    <cellStyle name="SAPBEXinputData 2" xfId="38" xr:uid="{E8BCDA36-B084-4F3D-AE11-89D1504BD4A0}"/>
    <cellStyle name="SAPBEXresData" xfId="39" xr:uid="{CD327B37-23FC-48D0-A4D1-174FC6867812}"/>
    <cellStyle name="SAPBEXresDataEmph" xfId="40" xr:uid="{523DDA6D-14CE-4652-8B88-B921B6079DF3}"/>
    <cellStyle name="SAPBEXresItem" xfId="12" xr:uid="{DFAD2EAD-7545-4CD9-9EBD-4129EF1814E2}"/>
    <cellStyle name="SAPBEXresItemX" xfId="41" xr:uid="{FB3DE389-061D-4A10-9EF0-CB34AEF60E65}"/>
    <cellStyle name="SAPBEXstdData" xfId="9" xr:uid="{E746095D-5DCD-429E-B959-C9B3FF62F018}"/>
    <cellStyle name="SAPBEXstdDataEmph" xfId="42" xr:uid="{BE2C6553-F231-4128-A300-B35ACD8C4B7E}"/>
    <cellStyle name="SAPBEXstdItem" xfId="43" xr:uid="{B17D2E61-2AE4-448B-BF05-C022BC2288AC}"/>
    <cellStyle name="SAPBEXstdItemX" xfId="44" xr:uid="{E84EB770-FE55-4066-B31B-95A6938EBA66}"/>
    <cellStyle name="SAPBEXtitle" xfId="45" xr:uid="{7E087D05-B0A2-4E19-8BC2-D99CC0E7A56A}"/>
    <cellStyle name="SAPBEXundefined" xfId="46" xr:uid="{37B5162E-F4C6-4B1A-83B0-75B26B32AF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zoomScaleNormal="100" workbookViewId="0">
      <selection activeCell="Q30" sqref="Q30:R30"/>
    </sheetView>
  </sheetViews>
  <sheetFormatPr defaultRowHeight="12.75" x14ac:dyDescent="0.2"/>
  <cols>
    <col min="4" max="4" width="10.140625" customWidth="1"/>
    <col min="9" max="9" width="0.42578125" customWidth="1"/>
    <col min="10" max="12" width="9.140625" hidden="1" customWidth="1"/>
    <col min="14" max="14" width="5" customWidth="1"/>
    <col min="16" max="16" width="7.28515625" customWidth="1"/>
    <col min="18" max="18" width="7" customWidth="1"/>
    <col min="20" max="20" width="0.28515625" customWidth="1"/>
    <col min="22" max="22" width="1" customWidth="1"/>
  </cols>
  <sheetData>
    <row r="1" spans="1:22" x14ac:dyDescent="0.2">
      <c r="A1" s="17" t="s">
        <v>0</v>
      </c>
      <c r="B1" s="17"/>
      <c r="C1" s="18"/>
      <c r="D1" s="19"/>
    </row>
    <row r="2" spans="1:22" x14ac:dyDescent="0.2">
      <c r="A2" s="20" t="s">
        <v>2</v>
      </c>
      <c r="B2" s="20"/>
      <c r="C2" s="18"/>
      <c r="D2" s="21"/>
    </row>
    <row r="3" spans="1:22" x14ac:dyDescent="0.2">
      <c r="A3" s="20" t="s">
        <v>3</v>
      </c>
      <c r="B3" s="20"/>
      <c r="C3" s="20"/>
      <c r="D3" s="20"/>
    </row>
    <row r="4" spans="1:22" x14ac:dyDescent="0.2">
      <c r="A4" s="41" t="s">
        <v>4</v>
      </c>
      <c r="B4" s="41"/>
      <c r="C4" s="20"/>
      <c r="D4" s="20"/>
    </row>
    <row r="5" spans="1:22" x14ac:dyDescent="0.2">
      <c r="A5" s="20" t="s">
        <v>207</v>
      </c>
      <c r="B5" s="20"/>
      <c r="C5" s="20"/>
      <c r="D5" s="20"/>
    </row>
    <row r="6" spans="1:22" s="13" customFormat="1" x14ac:dyDescent="0.2">
      <c r="A6" s="22"/>
      <c r="B6" s="22"/>
      <c r="C6" s="22"/>
      <c r="D6" s="22"/>
    </row>
    <row r="7" spans="1:22" s="4" customFormat="1" ht="18" x14ac:dyDescent="0.25">
      <c r="A7" s="54" t="s">
        <v>208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</row>
    <row r="8" spans="1:22" x14ac:dyDescent="0.2">
      <c r="A8" s="53" t="s">
        <v>5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9" spans="1:22" s="13" customFormat="1" x14ac:dyDescent="0.2">
      <c r="A9" s="16"/>
    </row>
    <row r="10" spans="1:22" x14ac:dyDescent="0.2">
      <c r="A10" s="53" t="s">
        <v>1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</row>
    <row r="11" spans="1:22" s="13" customFormat="1" ht="18" x14ac:dyDescent="0.25">
      <c r="A11" s="16"/>
      <c r="B11" s="16"/>
      <c r="C11" s="16"/>
      <c r="D11" s="16"/>
      <c r="E11" s="16"/>
      <c r="F11" s="16"/>
      <c r="G11" s="32" t="s">
        <v>231</v>
      </c>
      <c r="H11" s="32"/>
      <c r="I11" s="32"/>
      <c r="J11" s="32"/>
      <c r="K11" s="32"/>
      <c r="L11" s="32"/>
      <c r="M11" s="32"/>
      <c r="N11" s="16"/>
      <c r="O11" s="16"/>
      <c r="P11" s="16"/>
      <c r="Q11" s="16"/>
      <c r="R11" s="16"/>
      <c r="S11" s="16"/>
      <c r="T11" s="16"/>
      <c r="U11" s="16"/>
    </row>
    <row r="12" spans="1:22" ht="15.75" x14ac:dyDescent="0.25">
      <c r="E12" s="33" t="s">
        <v>240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</row>
    <row r="14" spans="1:22" x14ac:dyDescent="0.2">
      <c r="A14" s="31" t="s">
        <v>232</v>
      </c>
      <c r="B14" s="31"/>
      <c r="C14" s="31"/>
      <c r="D14" s="31"/>
      <c r="E14" s="31"/>
      <c r="F14" s="31"/>
      <c r="G14" s="31"/>
      <c r="H14" s="31"/>
      <c r="I14" s="25"/>
      <c r="J14" s="25"/>
      <c r="K14" s="25"/>
      <c r="L14" s="25"/>
      <c r="M14" s="29" t="s">
        <v>7</v>
      </c>
      <c r="N14" s="30"/>
      <c r="O14" s="29" t="s">
        <v>8</v>
      </c>
      <c r="P14" s="30"/>
      <c r="Q14" s="29" t="s">
        <v>9</v>
      </c>
      <c r="R14" s="30"/>
      <c r="S14" s="29" t="s">
        <v>10</v>
      </c>
      <c r="T14" s="30"/>
      <c r="U14" s="29" t="s">
        <v>11</v>
      </c>
      <c r="V14" s="30"/>
    </row>
    <row r="15" spans="1:22" x14ac:dyDescent="0.2">
      <c r="A15" s="50" t="s">
        <v>12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51" t="s">
        <v>13</v>
      </c>
      <c r="N15" s="42"/>
      <c r="O15" s="51" t="s">
        <v>14</v>
      </c>
      <c r="P15" s="42"/>
      <c r="Q15" s="51" t="s">
        <v>15</v>
      </c>
      <c r="R15" s="42"/>
      <c r="S15" s="51" t="s">
        <v>16</v>
      </c>
      <c r="T15" s="42"/>
      <c r="U15" s="51" t="s">
        <v>17</v>
      </c>
      <c r="V15" s="42"/>
    </row>
    <row r="16" spans="1:22" x14ac:dyDescent="0.2">
      <c r="A16" s="49" t="s">
        <v>18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3">
        <v>1466090.77</v>
      </c>
      <c r="N16" s="42"/>
      <c r="O16" s="43">
        <v>3376426</v>
      </c>
      <c r="P16" s="42"/>
      <c r="Q16" s="43">
        <v>1876796.64</v>
      </c>
      <c r="R16" s="42"/>
      <c r="S16" s="44">
        <v>128.01</v>
      </c>
      <c r="T16" s="42"/>
      <c r="U16" s="44">
        <v>55.59</v>
      </c>
      <c r="V16" s="42"/>
    </row>
    <row r="17" spans="1:22" x14ac:dyDescent="0.2">
      <c r="A17" s="49" t="s">
        <v>19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3">
        <v>0</v>
      </c>
      <c r="N17" s="42"/>
      <c r="O17" s="43">
        <v>0</v>
      </c>
      <c r="P17" s="42"/>
      <c r="Q17" s="43">
        <v>0</v>
      </c>
      <c r="R17" s="42"/>
      <c r="S17" s="44" t="s">
        <v>1</v>
      </c>
      <c r="T17" s="42"/>
      <c r="U17" s="44" t="s">
        <v>1</v>
      </c>
      <c r="V17" s="42"/>
    </row>
    <row r="18" spans="1:22" x14ac:dyDescent="0.2">
      <c r="A18" s="52" t="s">
        <v>20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7">
        <v>1466090.77</v>
      </c>
      <c r="N18" s="46"/>
      <c r="O18" s="47">
        <v>3376426</v>
      </c>
      <c r="P18" s="46"/>
      <c r="Q18" s="47">
        <v>1876796.64</v>
      </c>
      <c r="R18" s="46"/>
      <c r="S18" s="48">
        <v>128.01</v>
      </c>
      <c r="T18" s="46"/>
      <c r="U18" s="48">
        <v>55.59</v>
      </c>
      <c r="V18" s="46"/>
    </row>
    <row r="19" spans="1:22" x14ac:dyDescent="0.2">
      <c r="A19" s="49" t="s">
        <v>21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3">
        <v>1513663.63</v>
      </c>
      <c r="N19" s="42"/>
      <c r="O19" s="43">
        <v>3357710</v>
      </c>
      <c r="P19" s="42"/>
      <c r="Q19" s="43">
        <f>'A.1. PRIHODI I RASHODI EK'!Q34</f>
        <v>1781342.56</v>
      </c>
      <c r="R19" s="42"/>
      <c r="S19" s="44">
        <v>134.38999999999999</v>
      </c>
      <c r="T19" s="42"/>
      <c r="U19" s="44">
        <v>60.58</v>
      </c>
      <c r="V19" s="42"/>
    </row>
    <row r="20" spans="1:22" x14ac:dyDescent="0.2">
      <c r="A20" s="49" t="s">
        <v>22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3">
        <v>14774.72</v>
      </c>
      <c r="N20" s="42"/>
      <c r="O20" s="43">
        <v>33299</v>
      </c>
      <c r="P20" s="42"/>
      <c r="Q20" s="43">
        <f>'A.1. PRIHODI I RASHODI EK'!Q80</f>
        <v>20706.98</v>
      </c>
      <c r="R20" s="42"/>
      <c r="S20" s="44">
        <v>138.88999999999999</v>
      </c>
      <c r="T20" s="42"/>
      <c r="U20" s="44">
        <v>61.32</v>
      </c>
      <c r="V20" s="42"/>
    </row>
    <row r="21" spans="1:22" x14ac:dyDescent="0.2">
      <c r="A21" s="52" t="s">
        <v>23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7">
        <v>1528438.35</v>
      </c>
      <c r="N21" s="46"/>
      <c r="O21" s="47">
        <v>3391009</v>
      </c>
      <c r="P21" s="46"/>
      <c r="Q21" s="47">
        <f>Q19+Q20</f>
        <v>1802049.54</v>
      </c>
      <c r="R21" s="46"/>
      <c r="S21" s="48">
        <v>134.43</v>
      </c>
      <c r="T21" s="46"/>
      <c r="U21" s="48">
        <v>60.59</v>
      </c>
      <c r="V21" s="46"/>
    </row>
    <row r="22" spans="1:22" x14ac:dyDescent="0.2">
      <c r="A22" s="34" t="s">
        <v>234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6">
        <v>-62347.58</v>
      </c>
      <c r="N22" s="35"/>
      <c r="O22" s="36">
        <v>-14583</v>
      </c>
      <c r="P22" s="35"/>
      <c r="Q22" s="36">
        <f>Q18-Q21</f>
        <v>74747.09999999986</v>
      </c>
      <c r="R22" s="35"/>
      <c r="S22" s="37">
        <v>285.67</v>
      </c>
      <c r="T22" s="35"/>
      <c r="U22" s="37">
        <v>1219.1500000000001</v>
      </c>
      <c r="V22" s="35"/>
    </row>
    <row r="23" spans="1:22" s="13" customFormat="1" x14ac:dyDescent="0.2">
      <c r="A23" s="12"/>
      <c r="M23" s="14"/>
      <c r="O23" s="14"/>
      <c r="Q23" s="14"/>
      <c r="S23" s="15"/>
      <c r="U23" s="15"/>
    </row>
    <row r="24" spans="1:22" s="13" customFormat="1" x14ac:dyDescent="0.2">
      <c r="A24" s="31" t="s">
        <v>233</v>
      </c>
      <c r="B24" s="31"/>
      <c r="C24" s="31"/>
      <c r="D24" s="31"/>
      <c r="E24" s="31"/>
      <c r="F24" s="31"/>
      <c r="G24" s="31"/>
      <c r="H24" s="31"/>
      <c r="I24" s="26"/>
      <c r="J24" s="26"/>
      <c r="K24" s="26"/>
      <c r="L24" s="26"/>
      <c r="M24" s="29" t="s">
        <v>7</v>
      </c>
      <c r="N24" s="30"/>
      <c r="O24" s="29" t="s">
        <v>8</v>
      </c>
      <c r="P24" s="30"/>
      <c r="Q24" s="29" t="s">
        <v>9</v>
      </c>
      <c r="R24" s="30"/>
      <c r="S24" s="29" t="s">
        <v>10</v>
      </c>
      <c r="T24" s="30"/>
      <c r="U24" s="29" t="s">
        <v>11</v>
      </c>
      <c r="V24" s="30"/>
    </row>
    <row r="25" spans="1:22" x14ac:dyDescent="0.2">
      <c r="A25" s="50" t="s">
        <v>24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51" t="s">
        <v>13</v>
      </c>
      <c r="N25" s="42"/>
      <c r="O25" s="51" t="s">
        <v>14</v>
      </c>
      <c r="P25" s="42"/>
      <c r="Q25" s="51" t="s">
        <v>15</v>
      </c>
      <c r="R25" s="42"/>
      <c r="S25" s="51" t="s">
        <v>16</v>
      </c>
      <c r="T25" s="42"/>
      <c r="U25" s="51" t="s">
        <v>17</v>
      </c>
      <c r="V25" s="42"/>
    </row>
    <row r="26" spans="1:22" x14ac:dyDescent="0.2">
      <c r="A26" s="49" t="s">
        <v>25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3">
        <v>0</v>
      </c>
      <c r="N26" s="42"/>
      <c r="O26" s="43">
        <v>0</v>
      </c>
      <c r="P26" s="42"/>
      <c r="Q26" s="43">
        <v>0</v>
      </c>
      <c r="R26" s="42"/>
      <c r="S26" s="44">
        <v>0</v>
      </c>
      <c r="T26" s="42"/>
      <c r="U26" s="44">
        <v>0</v>
      </c>
      <c r="V26" s="42"/>
    </row>
    <row r="27" spans="1:22" x14ac:dyDescent="0.2">
      <c r="A27" s="49" t="s">
        <v>26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3">
        <v>0</v>
      </c>
      <c r="N27" s="42"/>
      <c r="O27" s="43">
        <v>0</v>
      </c>
      <c r="P27" s="42"/>
      <c r="Q27" s="43">
        <v>0</v>
      </c>
      <c r="R27" s="42"/>
      <c r="S27" s="44">
        <v>0</v>
      </c>
      <c r="T27" s="42"/>
      <c r="U27" s="44">
        <v>0</v>
      </c>
      <c r="V27" s="42"/>
    </row>
    <row r="28" spans="1:22" x14ac:dyDescent="0.2">
      <c r="A28" s="45" t="s">
        <v>235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7">
        <v>0</v>
      </c>
      <c r="N28" s="46"/>
      <c r="O28" s="47">
        <v>0</v>
      </c>
      <c r="P28" s="46"/>
      <c r="Q28" s="47">
        <v>0</v>
      </c>
      <c r="R28" s="46"/>
      <c r="S28" s="48">
        <v>0</v>
      </c>
      <c r="T28" s="46"/>
      <c r="U28" s="48">
        <v>0</v>
      </c>
      <c r="V28" s="46"/>
    </row>
    <row r="29" spans="1:22" x14ac:dyDescent="0.2">
      <c r="A29" s="41" t="s">
        <v>236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3">
        <v>0</v>
      </c>
      <c r="N29" s="42"/>
      <c r="O29" s="43">
        <v>81538</v>
      </c>
      <c r="P29" s="42"/>
      <c r="Q29" s="43">
        <v>66955</v>
      </c>
      <c r="R29" s="42"/>
      <c r="S29" s="44" t="s">
        <v>1</v>
      </c>
      <c r="T29" s="42"/>
      <c r="U29" s="44" t="s">
        <v>1</v>
      </c>
      <c r="V29" s="42"/>
    </row>
    <row r="30" spans="1:22" x14ac:dyDescent="0.2">
      <c r="A30" s="41" t="s">
        <v>237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3">
        <v>0</v>
      </c>
      <c r="N30" s="42"/>
      <c r="O30" s="43">
        <v>-66955</v>
      </c>
      <c r="P30" s="42"/>
      <c r="Q30" s="43">
        <v>-141702.1</v>
      </c>
      <c r="R30" s="42"/>
      <c r="S30" s="44">
        <v>0</v>
      </c>
      <c r="T30" s="42"/>
      <c r="U30" s="44">
        <v>0</v>
      </c>
      <c r="V30" s="42"/>
    </row>
    <row r="31" spans="1:22" x14ac:dyDescent="0.2">
      <c r="A31" s="38" t="s">
        <v>238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0" t="s">
        <v>1</v>
      </c>
      <c r="N31" s="35"/>
      <c r="O31" s="40" t="s">
        <v>1</v>
      </c>
      <c r="P31" s="35"/>
      <c r="Q31" s="40" t="s">
        <v>1</v>
      </c>
      <c r="R31" s="35"/>
      <c r="S31" s="40" t="s">
        <v>1</v>
      </c>
      <c r="T31" s="35"/>
      <c r="U31" s="40" t="s">
        <v>1</v>
      </c>
      <c r="V31" s="35"/>
    </row>
    <row r="32" spans="1:22" x14ac:dyDescent="0.2">
      <c r="A32" s="34" t="s">
        <v>239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6">
        <v>-62347.58</v>
      </c>
      <c r="N32" s="35"/>
      <c r="O32" s="36">
        <f>O29+O30+O22</f>
        <v>0</v>
      </c>
      <c r="P32" s="35"/>
      <c r="Q32" s="36">
        <f>Q29+Q30+Q22</f>
        <v>-1.4551915228366852E-10</v>
      </c>
      <c r="R32" s="35"/>
      <c r="S32" s="37">
        <v>0</v>
      </c>
      <c r="T32" s="35"/>
      <c r="U32" s="37">
        <v>0</v>
      </c>
      <c r="V32" s="35"/>
    </row>
  </sheetData>
  <mergeCells count="114">
    <mergeCell ref="A8:U8"/>
    <mergeCell ref="A10:U10"/>
    <mergeCell ref="M14:N14"/>
    <mergeCell ref="O14:P14"/>
    <mergeCell ref="Q14:R14"/>
    <mergeCell ref="S14:T14"/>
    <mergeCell ref="U14:V14"/>
    <mergeCell ref="A4:B4"/>
    <mergeCell ref="A7:U7"/>
    <mergeCell ref="A16:L16"/>
    <mergeCell ref="M16:N16"/>
    <mergeCell ref="O16:P16"/>
    <mergeCell ref="Q16:R16"/>
    <mergeCell ref="S16:T16"/>
    <mergeCell ref="U16:V16"/>
    <mergeCell ref="A15:L15"/>
    <mergeCell ref="M15:N15"/>
    <mergeCell ref="O15:P15"/>
    <mergeCell ref="Q15:R15"/>
    <mergeCell ref="S15:T15"/>
    <mergeCell ref="U15:V15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26:L26"/>
    <mergeCell ref="M26:N26"/>
    <mergeCell ref="O26:P26"/>
    <mergeCell ref="Q26:R26"/>
    <mergeCell ref="S26:T26"/>
    <mergeCell ref="U26:V26"/>
    <mergeCell ref="A25:L25"/>
    <mergeCell ref="M25:N25"/>
    <mergeCell ref="O25:P25"/>
    <mergeCell ref="Q25:R25"/>
    <mergeCell ref="S25:T25"/>
    <mergeCell ref="U25:V25"/>
    <mergeCell ref="A28:L28"/>
    <mergeCell ref="M28:N28"/>
    <mergeCell ref="O28:P28"/>
    <mergeCell ref="Q28:R28"/>
    <mergeCell ref="S28:T28"/>
    <mergeCell ref="U28:V28"/>
    <mergeCell ref="A27:L27"/>
    <mergeCell ref="M27:N27"/>
    <mergeCell ref="O27:P27"/>
    <mergeCell ref="Q27:R27"/>
    <mergeCell ref="S27:T27"/>
    <mergeCell ref="U27:V27"/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29:V29"/>
    <mergeCell ref="A32:L32"/>
    <mergeCell ref="M32:N32"/>
    <mergeCell ref="O32:P32"/>
    <mergeCell ref="Q32:R32"/>
    <mergeCell ref="S32:T32"/>
    <mergeCell ref="U32:V32"/>
    <mergeCell ref="A31:L31"/>
    <mergeCell ref="M31:N31"/>
    <mergeCell ref="O31:P31"/>
    <mergeCell ref="Q31:R31"/>
    <mergeCell ref="S31:T31"/>
    <mergeCell ref="U31:V31"/>
    <mergeCell ref="M24:N24"/>
    <mergeCell ref="O24:P24"/>
    <mergeCell ref="Q24:R24"/>
    <mergeCell ref="S24:T24"/>
    <mergeCell ref="U24:V24"/>
    <mergeCell ref="A14:H14"/>
    <mergeCell ref="A24:H24"/>
    <mergeCell ref="G11:M11"/>
    <mergeCell ref="E12:R12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</mergeCells>
  <pageMargins left="0.75" right="0.75" top="1" bottom="1" header="0.5" footer="0.5"/>
  <pageSetup scale="87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88"/>
  <sheetViews>
    <sheetView zoomScale="98" zoomScaleNormal="98" workbookViewId="0">
      <selection activeCell="A7" sqref="A7:U7"/>
    </sheetView>
  </sheetViews>
  <sheetFormatPr defaultRowHeight="12.75" x14ac:dyDescent="0.2"/>
  <cols>
    <col min="4" max="4" width="10.140625" customWidth="1"/>
    <col min="10" max="10" width="0.42578125" customWidth="1"/>
    <col min="11" max="12" width="9.140625" hidden="1" customWidth="1"/>
    <col min="16" max="16" width="7" customWidth="1"/>
    <col min="18" max="18" width="6" customWidth="1"/>
    <col min="20" max="20" width="1.5703125" customWidth="1"/>
    <col min="22" max="22" width="1.7109375" customWidth="1"/>
  </cols>
  <sheetData>
    <row r="1" spans="1:22" x14ac:dyDescent="0.2">
      <c r="A1" s="17" t="s">
        <v>0</v>
      </c>
      <c r="B1" s="17"/>
      <c r="C1" s="1"/>
      <c r="D1" s="2"/>
    </row>
    <row r="2" spans="1:22" x14ac:dyDescent="0.2">
      <c r="A2" s="20" t="s">
        <v>2</v>
      </c>
      <c r="B2" s="20"/>
      <c r="C2" s="1"/>
      <c r="D2" s="3"/>
    </row>
    <row r="3" spans="1:22" x14ac:dyDescent="0.2">
      <c r="A3" s="20" t="s">
        <v>3</v>
      </c>
      <c r="B3" s="20"/>
    </row>
    <row r="4" spans="1:22" x14ac:dyDescent="0.2">
      <c r="A4" s="41" t="s">
        <v>4</v>
      </c>
      <c r="B4" s="41"/>
    </row>
    <row r="5" spans="1:22" x14ac:dyDescent="0.2">
      <c r="A5" s="20" t="s">
        <v>207</v>
      </c>
      <c r="B5" s="20"/>
    </row>
    <row r="6" spans="1:22" s="5" customFormat="1" ht="18" x14ac:dyDescent="0.25">
      <c r="A6" s="78" t="s">
        <v>209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</row>
    <row r="7" spans="1:22" x14ac:dyDescent="0.2">
      <c r="A7" s="53" t="s">
        <v>5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</row>
    <row r="8" spans="1:22" x14ac:dyDescent="0.2">
      <c r="A8" s="53" t="s">
        <v>1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11" spans="1:22" x14ac:dyDescent="0.2">
      <c r="F11" t="s">
        <v>240</v>
      </c>
    </row>
    <row r="14" spans="1:22" x14ac:dyDescent="0.2">
      <c r="A14" s="77" t="s">
        <v>6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77" t="s">
        <v>7</v>
      </c>
      <c r="N14" s="42"/>
      <c r="O14" s="77" t="s">
        <v>8</v>
      </c>
      <c r="P14" s="42"/>
      <c r="Q14" s="77" t="s">
        <v>9</v>
      </c>
      <c r="R14" s="42"/>
      <c r="S14" s="77" t="s">
        <v>10</v>
      </c>
      <c r="T14" s="42"/>
      <c r="U14" s="77" t="s">
        <v>11</v>
      </c>
      <c r="V14" s="42"/>
    </row>
    <row r="15" spans="1:22" x14ac:dyDescent="0.2">
      <c r="A15" s="75" t="s">
        <v>218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76" t="s">
        <v>13</v>
      </c>
      <c r="N15" s="42"/>
      <c r="O15" s="76" t="s">
        <v>14</v>
      </c>
      <c r="P15" s="42"/>
      <c r="Q15" s="76" t="s">
        <v>15</v>
      </c>
      <c r="R15" s="42"/>
      <c r="S15" s="76" t="s">
        <v>16</v>
      </c>
      <c r="T15" s="42"/>
      <c r="U15" s="76" t="s">
        <v>17</v>
      </c>
      <c r="V15" s="42"/>
    </row>
    <row r="16" spans="1:22" x14ac:dyDescent="0.2">
      <c r="A16" s="65" t="s">
        <v>18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8">
        <v>1466090.77</v>
      </c>
      <c r="N16" s="66"/>
      <c r="O16" s="68">
        <v>3376426</v>
      </c>
      <c r="P16" s="66"/>
      <c r="Q16" s="68">
        <v>1876796.64</v>
      </c>
      <c r="R16" s="66"/>
      <c r="S16" s="74">
        <v>128.01</v>
      </c>
      <c r="T16" s="66"/>
      <c r="U16" s="74">
        <v>55.59</v>
      </c>
      <c r="V16" s="66"/>
    </row>
    <row r="17" spans="1:22" x14ac:dyDescent="0.2">
      <c r="A17" s="42" t="s">
        <v>27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57">
        <v>18540.86</v>
      </c>
      <c r="N17" s="42"/>
      <c r="O17" s="57">
        <v>7100</v>
      </c>
      <c r="P17" s="42"/>
      <c r="Q17" s="57">
        <v>54789.23</v>
      </c>
      <c r="R17" s="42"/>
      <c r="S17" s="60">
        <v>295.51</v>
      </c>
      <c r="T17" s="42"/>
      <c r="U17" s="64">
        <f>Q17/O17</f>
        <v>7.7167929577464793</v>
      </c>
      <c r="V17" s="59"/>
    </row>
    <row r="18" spans="1:22" x14ac:dyDescent="0.2">
      <c r="A18" s="42" t="s">
        <v>28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57">
        <v>13436.16</v>
      </c>
      <c r="N18" s="42"/>
      <c r="O18" s="57" t="s">
        <v>1</v>
      </c>
      <c r="P18" s="42"/>
      <c r="Q18" s="57" t="s">
        <v>1</v>
      </c>
      <c r="R18" s="42"/>
      <c r="S18" s="60">
        <v>0</v>
      </c>
      <c r="T18" s="42"/>
      <c r="U18" s="60" t="s">
        <v>1</v>
      </c>
      <c r="V18" s="42"/>
    </row>
    <row r="19" spans="1:22" x14ac:dyDescent="0.2">
      <c r="A19" s="42" t="s">
        <v>29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57">
        <v>13436.16</v>
      </c>
      <c r="N19" s="42"/>
      <c r="O19" s="57" t="s">
        <v>1</v>
      </c>
      <c r="P19" s="42"/>
      <c r="Q19" s="57" t="s">
        <v>1</v>
      </c>
      <c r="R19" s="42"/>
      <c r="S19" s="60">
        <v>0</v>
      </c>
      <c r="T19" s="42"/>
      <c r="U19" s="60" t="s">
        <v>1</v>
      </c>
      <c r="V19" s="42"/>
    </row>
    <row r="20" spans="1:22" x14ac:dyDescent="0.2">
      <c r="A20" s="42" t="s">
        <v>30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57" t="s">
        <v>1</v>
      </c>
      <c r="N20" s="42"/>
      <c r="O20" s="57" t="s">
        <v>1</v>
      </c>
      <c r="P20" s="42"/>
      <c r="Q20" s="57">
        <v>7780</v>
      </c>
      <c r="R20" s="42"/>
      <c r="S20" s="60">
        <v>0</v>
      </c>
      <c r="T20" s="42"/>
      <c r="U20" s="60" t="s">
        <v>1</v>
      </c>
      <c r="V20" s="42"/>
    </row>
    <row r="21" spans="1:22" x14ac:dyDescent="0.2">
      <c r="A21" s="42" t="s">
        <v>31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57" t="s">
        <v>1</v>
      </c>
      <c r="N21" s="42"/>
      <c r="O21" s="57" t="s">
        <v>1</v>
      </c>
      <c r="P21" s="42"/>
      <c r="Q21" s="57">
        <v>7780</v>
      </c>
      <c r="R21" s="42"/>
      <c r="S21" s="60">
        <v>0</v>
      </c>
      <c r="T21" s="42"/>
      <c r="U21" s="60" t="s">
        <v>1</v>
      </c>
      <c r="V21" s="42"/>
    </row>
    <row r="22" spans="1:22" x14ac:dyDescent="0.2">
      <c r="A22" s="42" t="s">
        <v>32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57">
        <v>5104.7</v>
      </c>
      <c r="N22" s="42"/>
      <c r="O22" s="57" t="s">
        <v>1</v>
      </c>
      <c r="P22" s="42"/>
      <c r="Q22" s="57">
        <v>47009.23</v>
      </c>
      <c r="R22" s="42"/>
      <c r="S22" s="60">
        <v>920.9</v>
      </c>
      <c r="T22" s="42"/>
      <c r="U22" s="60" t="s">
        <v>1</v>
      </c>
      <c r="V22" s="42"/>
    </row>
    <row r="23" spans="1:22" x14ac:dyDescent="0.2">
      <c r="A23" s="42" t="s">
        <v>33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57">
        <v>5104.7</v>
      </c>
      <c r="N23" s="42"/>
      <c r="O23" s="57" t="s">
        <v>1</v>
      </c>
      <c r="P23" s="42"/>
      <c r="Q23" s="57">
        <v>47009.23</v>
      </c>
      <c r="R23" s="42"/>
      <c r="S23" s="60">
        <v>920.9</v>
      </c>
      <c r="T23" s="42"/>
      <c r="U23" s="60" t="s">
        <v>1</v>
      </c>
      <c r="V23" s="42"/>
    </row>
    <row r="24" spans="1:22" x14ac:dyDescent="0.2">
      <c r="A24" s="42" t="s">
        <v>34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57">
        <v>5608.95</v>
      </c>
      <c r="N24" s="42"/>
      <c r="O24" s="57">
        <v>80000</v>
      </c>
      <c r="P24" s="42"/>
      <c r="Q24" s="57">
        <v>7674.96</v>
      </c>
      <c r="R24" s="42"/>
      <c r="S24" s="60">
        <v>136.83000000000001</v>
      </c>
      <c r="T24" s="42"/>
      <c r="U24" s="64">
        <f>Q24/O24</f>
        <v>9.5936999999999995E-2</v>
      </c>
      <c r="V24" s="59"/>
    </row>
    <row r="25" spans="1:22" x14ac:dyDescent="0.2">
      <c r="A25" s="42" t="s">
        <v>35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57">
        <v>5608.95</v>
      </c>
      <c r="N25" s="42"/>
      <c r="O25" s="57" t="s">
        <v>1</v>
      </c>
      <c r="P25" s="42"/>
      <c r="Q25" s="57">
        <v>7674.96</v>
      </c>
      <c r="R25" s="42"/>
      <c r="S25" s="60">
        <v>136.83000000000001</v>
      </c>
      <c r="T25" s="42"/>
      <c r="U25" s="60" t="s">
        <v>1</v>
      </c>
      <c r="V25" s="42"/>
    </row>
    <row r="26" spans="1:22" x14ac:dyDescent="0.2">
      <c r="A26" s="42" t="s">
        <v>36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57">
        <v>5608.95</v>
      </c>
      <c r="N26" s="42"/>
      <c r="O26" s="57" t="s">
        <v>1</v>
      </c>
      <c r="P26" s="42"/>
      <c r="Q26" s="57">
        <v>7674.96</v>
      </c>
      <c r="R26" s="42"/>
      <c r="S26" s="60">
        <v>136.83000000000001</v>
      </c>
      <c r="T26" s="42"/>
      <c r="U26" s="60" t="s">
        <v>1</v>
      </c>
      <c r="V26" s="42"/>
    </row>
    <row r="27" spans="1:22" x14ac:dyDescent="0.2">
      <c r="A27" s="42" t="s">
        <v>37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57">
        <v>10370.11</v>
      </c>
      <c r="N27" s="42"/>
      <c r="O27" s="57">
        <v>23000</v>
      </c>
      <c r="P27" s="42"/>
      <c r="Q27" s="57">
        <v>21989.61</v>
      </c>
      <c r="R27" s="42"/>
      <c r="S27" s="60">
        <v>212.05</v>
      </c>
      <c r="T27" s="42"/>
      <c r="U27" s="64">
        <f>Q27/O27</f>
        <v>0.95606999999999998</v>
      </c>
      <c r="V27" s="59"/>
    </row>
    <row r="28" spans="1:22" x14ac:dyDescent="0.2">
      <c r="A28" s="42" t="s">
        <v>38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57">
        <v>10370.11</v>
      </c>
      <c r="N28" s="42"/>
      <c r="O28" s="57" t="s">
        <v>1</v>
      </c>
      <c r="P28" s="42"/>
      <c r="Q28" s="57">
        <v>21989.61</v>
      </c>
      <c r="R28" s="42"/>
      <c r="S28" s="60">
        <v>212.05</v>
      </c>
      <c r="T28" s="42"/>
      <c r="U28" s="60" t="s">
        <v>1</v>
      </c>
      <c r="V28" s="42"/>
    </row>
    <row r="29" spans="1:22" x14ac:dyDescent="0.2">
      <c r="A29" s="42" t="s">
        <v>39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57">
        <v>5760</v>
      </c>
      <c r="N29" s="42"/>
      <c r="O29" s="57" t="s">
        <v>1</v>
      </c>
      <c r="P29" s="42"/>
      <c r="Q29" s="57">
        <v>9898.6</v>
      </c>
      <c r="R29" s="42"/>
      <c r="S29" s="60">
        <v>171.85</v>
      </c>
      <c r="T29" s="42"/>
      <c r="U29" s="60" t="s">
        <v>1</v>
      </c>
      <c r="V29" s="42"/>
    </row>
    <row r="30" spans="1:22" x14ac:dyDescent="0.2">
      <c r="A30" s="42" t="s">
        <v>40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57">
        <v>4610.1099999999997</v>
      </c>
      <c r="N30" s="42"/>
      <c r="O30" s="57" t="s">
        <v>1</v>
      </c>
      <c r="P30" s="42"/>
      <c r="Q30" s="57">
        <v>12091.01</v>
      </c>
      <c r="R30" s="42"/>
      <c r="S30" s="60">
        <v>262.27</v>
      </c>
      <c r="T30" s="42"/>
      <c r="U30" s="60" t="s">
        <v>1</v>
      </c>
      <c r="V30" s="42"/>
    </row>
    <row r="31" spans="1:22" x14ac:dyDescent="0.2">
      <c r="A31" s="42" t="s">
        <v>41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57">
        <v>1431570.85</v>
      </c>
      <c r="N31" s="42"/>
      <c r="O31" s="57">
        <v>3266326</v>
      </c>
      <c r="P31" s="42"/>
      <c r="Q31" s="57">
        <v>1792342.84</v>
      </c>
      <c r="R31" s="42"/>
      <c r="S31" s="60">
        <v>125.2</v>
      </c>
      <c r="T31" s="42"/>
      <c r="U31" s="64">
        <f>Q31/O31</f>
        <v>0.54873360466775212</v>
      </c>
      <c r="V31" s="59"/>
    </row>
    <row r="32" spans="1:22" x14ac:dyDescent="0.2">
      <c r="A32" s="42" t="s">
        <v>42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57">
        <v>1431570.85</v>
      </c>
      <c r="N32" s="42"/>
      <c r="O32" s="57" t="s">
        <v>1</v>
      </c>
      <c r="P32" s="42"/>
      <c r="Q32" s="57">
        <v>1792342.84</v>
      </c>
      <c r="R32" s="42"/>
      <c r="S32" s="60">
        <v>125.2</v>
      </c>
      <c r="T32" s="42"/>
      <c r="U32" s="60" t="s">
        <v>1</v>
      </c>
      <c r="V32" s="42"/>
    </row>
    <row r="33" spans="1:22" x14ac:dyDescent="0.2">
      <c r="A33" s="42" t="s">
        <v>43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57">
        <v>1431570.85</v>
      </c>
      <c r="N33" s="42"/>
      <c r="O33" s="57" t="s">
        <v>1</v>
      </c>
      <c r="P33" s="42"/>
      <c r="Q33" s="57">
        <v>1792342.84</v>
      </c>
      <c r="R33" s="42"/>
      <c r="S33" s="60">
        <v>125.2</v>
      </c>
      <c r="T33" s="42"/>
      <c r="U33" s="60" t="s">
        <v>1</v>
      </c>
      <c r="V33" s="42"/>
    </row>
    <row r="34" spans="1:22" x14ac:dyDescent="0.2">
      <c r="A34" s="65" t="s">
        <v>21</v>
      </c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8">
        <v>1513663.63</v>
      </c>
      <c r="N34" s="66"/>
      <c r="O34" s="68">
        <v>3357710</v>
      </c>
      <c r="P34" s="66"/>
      <c r="Q34" s="68">
        <f>Q35+Q43+Q73+Q77</f>
        <v>1781342.56</v>
      </c>
      <c r="R34" s="66"/>
      <c r="S34" s="69">
        <f>Q34/M34</f>
        <v>1.1768417531443232</v>
      </c>
      <c r="T34" s="70"/>
      <c r="U34" s="69">
        <f>Q34/O34</f>
        <v>0.53052305291403967</v>
      </c>
      <c r="V34" s="70"/>
    </row>
    <row r="35" spans="1:22" x14ac:dyDescent="0.2">
      <c r="A35" s="42" t="s">
        <v>44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57">
        <v>1257692.76</v>
      </c>
      <c r="N35" s="42"/>
      <c r="O35" s="57">
        <v>2834110</v>
      </c>
      <c r="P35" s="42"/>
      <c r="Q35" s="57">
        <f>Q36+Q39+Q41</f>
        <v>1477962.5300000003</v>
      </c>
      <c r="R35" s="42"/>
      <c r="S35" s="58">
        <f t="shared" ref="S35:S87" si="0">Q35/M35</f>
        <v>1.1751379804396744</v>
      </c>
      <c r="T35" s="59"/>
      <c r="U35" s="64">
        <f>Q35/O35</f>
        <v>0.52149088426349022</v>
      </c>
      <c r="V35" s="59"/>
    </row>
    <row r="36" spans="1:22" x14ac:dyDescent="0.2">
      <c r="A36" s="42" t="s">
        <v>45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57">
        <v>1049798.26</v>
      </c>
      <c r="N36" s="42"/>
      <c r="O36" s="57" t="s">
        <v>1</v>
      </c>
      <c r="P36" s="42"/>
      <c r="Q36" s="72">
        <f>Q37+Q38</f>
        <v>1237311.6100000001</v>
      </c>
      <c r="R36" s="73"/>
      <c r="S36" s="58">
        <f t="shared" si="0"/>
        <v>1.1786184614175299</v>
      </c>
      <c r="T36" s="59"/>
      <c r="U36" s="60" t="s">
        <v>1</v>
      </c>
      <c r="V36" s="42"/>
    </row>
    <row r="37" spans="1:22" x14ac:dyDescent="0.2">
      <c r="A37" s="42" t="s">
        <v>46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57">
        <v>1046026.15</v>
      </c>
      <c r="N37" s="42"/>
      <c r="O37" s="57" t="s">
        <v>1</v>
      </c>
      <c r="P37" s="42"/>
      <c r="Q37" s="72">
        <f>'II. POSEBNI DIO'!M21+'II. POSEBNI DIO'!M64+'II. POSEBNI DIO'!M90</f>
        <v>1231147.74</v>
      </c>
      <c r="R37" s="73"/>
      <c r="S37" s="58">
        <f t="shared" si="0"/>
        <v>1.1769760631701225</v>
      </c>
      <c r="T37" s="59"/>
      <c r="U37" s="60" t="s">
        <v>1</v>
      </c>
      <c r="V37" s="42"/>
    </row>
    <row r="38" spans="1:22" x14ac:dyDescent="0.2">
      <c r="A38" s="42" t="s">
        <v>47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61">
        <v>3772.11</v>
      </c>
      <c r="N38" s="42"/>
      <c r="O38" s="57" t="s">
        <v>1</v>
      </c>
      <c r="P38" s="42"/>
      <c r="Q38" s="72">
        <f>'II. POSEBNI DIO'!M22</f>
        <v>6163.87</v>
      </c>
      <c r="R38" s="73"/>
      <c r="S38" s="58">
        <f t="shared" si="0"/>
        <v>1.6340642240019512</v>
      </c>
      <c r="T38" s="59"/>
      <c r="U38" s="60" t="s">
        <v>1</v>
      </c>
      <c r="V38" s="42"/>
    </row>
    <row r="39" spans="1:22" x14ac:dyDescent="0.2">
      <c r="A39" s="42" t="s">
        <v>48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61">
        <v>34573.81</v>
      </c>
      <c r="N39" s="42"/>
      <c r="O39" s="57" t="s">
        <v>1</v>
      </c>
      <c r="P39" s="42"/>
      <c r="Q39" s="72">
        <f>Q40</f>
        <v>36494.329999999994</v>
      </c>
      <c r="R39" s="73"/>
      <c r="S39" s="58">
        <f t="shared" si="0"/>
        <v>1.0555484049921022</v>
      </c>
      <c r="T39" s="59"/>
      <c r="U39" s="60" t="s">
        <v>1</v>
      </c>
      <c r="V39" s="42"/>
    </row>
    <row r="40" spans="1:22" x14ac:dyDescent="0.2">
      <c r="A40" s="42" t="s">
        <v>49</v>
      </c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61">
        <v>34573.81</v>
      </c>
      <c r="N40" s="42"/>
      <c r="O40" s="57" t="s">
        <v>1</v>
      </c>
      <c r="P40" s="42"/>
      <c r="Q40" s="72">
        <f>'II. POSEBNI DIO'!M23+'II. POSEBNI DIO'!M77+'II. POSEBNI DIO'!M91</f>
        <v>36494.329999999994</v>
      </c>
      <c r="R40" s="73"/>
      <c r="S40" s="58">
        <f t="shared" si="0"/>
        <v>1.0555484049921022</v>
      </c>
      <c r="T40" s="59"/>
      <c r="U40" s="60" t="s">
        <v>1</v>
      </c>
      <c r="V40" s="42"/>
    </row>
    <row r="41" spans="1:22" x14ac:dyDescent="0.2">
      <c r="A41" s="42" t="s">
        <v>50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61">
        <v>173320.69</v>
      </c>
      <c r="N41" s="42"/>
      <c r="O41" s="57" t="s">
        <v>1</v>
      </c>
      <c r="P41" s="42"/>
      <c r="Q41" s="72">
        <f>Q42</f>
        <v>204156.59</v>
      </c>
      <c r="R41" s="73"/>
      <c r="S41" s="58">
        <f t="shared" si="0"/>
        <v>1.1779124004179766</v>
      </c>
      <c r="T41" s="59"/>
      <c r="U41" s="60" t="s">
        <v>1</v>
      </c>
      <c r="V41" s="42"/>
    </row>
    <row r="42" spans="1:22" x14ac:dyDescent="0.2">
      <c r="A42" s="42" t="s">
        <v>51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61">
        <v>173320.69</v>
      </c>
      <c r="N42" s="42"/>
      <c r="O42" s="57" t="s">
        <v>1</v>
      </c>
      <c r="P42" s="42"/>
      <c r="Q42" s="72">
        <f>'II. POSEBNI DIO'!M24+'II. POSEBNI DIO'!M65+'II. POSEBNI DIO'!M92</f>
        <v>204156.59</v>
      </c>
      <c r="R42" s="73"/>
      <c r="S42" s="58">
        <f t="shared" si="0"/>
        <v>1.1779124004179766</v>
      </c>
      <c r="T42" s="59"/>
      <c r="U42" s="60" t="s">
        <v>1</v>
      </c>
      <c r="V42" s="42"/>
    </row>
    <row r="43" spans="1:22" x14ac:dyDescent="0.2">
      <c r="A43" s="42" t="s">
        <v>52</v>
      </c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62">
        <v>254817.04</v>
      </c>
      <c r="N43" s="63"/>
      <c r="O43" s="57">
        <v>519440</v>
      </c>
      <c r="P43" s="42"/>
      <c r="Q43" s="72">
        <f>Q44+Q49+Q55+Q65+Q67</f>
        <v>298133.61999999994</v>
      </c>
      <c r="R43" s="73"/>
      <c r="S43" s="58">
        <f t="shared" si="0"/>
        <v>1.1699909079863731</v>
      </c>
      <c r="T43" s="59"/>
      <c r="U43" s="64">
        <f>Q43/O43</f>
        <v>0.57395198675496673</v>
      </c>
      <c r="V43" s="59"/>
    </row>
    <row r="44" spans="1:22" x14ac:dyDescent="0.2">
      <c r="A44" s="42" t="s">
        <v>53</v>
      </c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61">
        <v>33244.120000000003</v>
      </c>
      <c r="N44" s="42"/>
      <c r="O44" s="57" t="s">
        <v>1</v>
      </c>
      <c r="P44" s="42"/>
      <c r="Q44" s="72">
        <f>Q45+Q46+Q47+Q48</f>
        <v>34247.86</v>
      </c>
      <c r="R44" s="73"/>
      <c r="S44" s="58">
        <f t="shared" si="0"/>
        <v>1.0301930085681317</v>
      </c>
      <c r="T44" s="59"/>
      <c r="U44" s="60" t="s">
        <v>1</v>
      </c>
      <c r="V44" s="42"/>
    </row>
    <row r="45" spans="1:22" x14ac:dyDescent="0.2">
      <c r="A45" s="42" t="s">
        <v>54</v>
      </c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61">
        <v>6977.83</v>
      </c>
      <c r="N45" s="42"/>
      <c r="O45" s="57" t="s">
        <v>1</v>
      </c>
      <c r="P45" s="42"/>
      <c r="Q45" s="72">
        <f>'II. POSEBNI DIO'!M35+'II. POSEBNI DIO'!M94+'II. POSEBNI DIO'!M123</f>
        <v>8344.98</v>
      </c>
      <c r="R45" s="73"/>
      <c r="S45" s="58">
        <f t="shared" si="0"/>
        <v>1.1959276737897024</v>
      </c>
      <c r="T45" s="59"/>
      <c r="U45" s="60" t="s">
        <v>1</v>
      </c>
      <c r="V45" s="42"/>
    </row>
    <row r="46" spans="1:22" x14ac:dyDescent="0.2">
      <c r="A46" s="42" t="s">
        <v>55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61">
        <v>23351.29</v>
      </c>
      <c r="N46" s="42"/>
      <c r="O46" s="57" t="s">
        <v>1</v>
      </c>
      <c r="P46" s="42"/>
      <c r="Q46" s="72">
        <f>'II. POSEBNI DIO'!M26+'II. POSEBNI DIO'!M67+'II. POSEBNI DIO'!M95</f>
        <v>25049.88</v>
      </c>
      <c r="R46" s="73"/>
      <c r="S46" s="58">
        <f t="shared" si="0"/>
        <v>1.0727407350942924</v>
      </c>
      <c r="T46" s="59"/>
      <c r="U46" s="60" t="s">
        <v>1</v>
      </c>
      <c r="V46" s="42"/>
    </row>
    <row r="47" spans="1:22" x14ac:dyDescent="0.2">
      <c r="A47" s="42" t="s">
        <v>56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61">
        <v>2915</v>
      </c>
      <c r="N47" s="42"/>
      <c r="O47" s="57" t="s">
        <v>1</v>
      </c>
      <c r="P47" s="42"/>
      <c r="Q47" s="72">
        <f>'II. POSEBNI DIO'!M36+'II. POSEBNI DIO'!M124</f>
        <v>600</v>
      </c>
      <c r="R47" s="73"/>
      <c r="S47" s="58">
        <f t="shared" si="0"/>
        <v>0.2058319039451115</v>
      </c>
      <c r="T47" s="59"/>
      <c r="U47" s="60" t="s">
        <v>1</v>
      </c>
      <c r="V47" s="42"/>
    </row>
    <row r="48" spans="1:22" x14ac:dyDescent="0.2">
      <c r="A48" s="42" t="s">
        <v>57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61" t="s">
        <v>1</v>
      </c>
      <c r="N48" s="42"/>
      <c r="O48" s="57" t="s">
        <v>1</v>
      </c>
      <c r="P48" s="42"/>
      <c r="Q48" s="72">
        <f>'II. POSEBNI DIO'!M37</f>
        <v>253</v>
      </c>
      <c r="R48" s="73"/>
      <c r="S48" s="58"/>
      <c r="T48" s="59"/>
      <c r="U48" s="60" t="s">
        <v>1</v>
      </c>
      <c r="V48" s="42"/>
    </row>
    <row r="49" spans="1:22" x14ac:dyDescent="0.2">
      <c r="A49" s="42" t="s">
        <v>58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61">
        <v>41418.25</v>
      </c>
      <c r="N49" s="42"/>
      <c r="O49" s="57" t="s">
        <v>1</v>
      </c>
      <c r="P49" s="42"/>
      <c r="Q49" s="72">
        <f>Q50+Q51+Q52+Q53+Q54</f>
        <v>55876.69</v>
      </c>
      <c r="R49" s="73"/>
      <c r="S49" s="58">
        <f t="shared" si="0"/>
        <v>1.349083797601299</v>
      </c>
      <c r="T49" s="59"/>
      <c r="U49" s="60" t="s">
        <v>1</v>
      </c>
      <c r="V49" s="42"/>
    </row>
    <row r="50" spans="1:22" x14ac:dyDescent="0.2">
      <c r="A50" s="42" t="s">
        <v>59</v>
      </c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61">
        <v>6611.55</v>
      </c>
      <c r="N50" s="42"/>
      <c r="O50" s="57" t="s">
        <v>1</v>
      </c>
      <c r="P50" s="42"/>
      <c r="Q50" s="72">
        <f>'II. POSEBNI DIO'!M38+'II. POSEBNI DIO'!M79+'II. POSEBNI DIO'!M96+'II. POSEBNI DIO'!M125</f>
        <v>10052.570000000002</v>
      </c>
      <c r="R50" s="73"/>
      <c r="S50" s="58">
        <f t="shared" si="0"/>
        <v>1.5204558688960987</v>
      </c>
      <c r="T50" s="59"/>
      <c r="U50" s="60" t="s">
        <v>1</v>
      </c>
      <c r="V50" s="42"/>
    </row>
    <row r="51" spans="1:22" x14ac:dyDescent="0.2">
      <c r="A51" s="42" t="s">
        <v>60</v>
      </c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61">
        <v>8678.0499999999993</v>
      </c>
      <c r="N51" s="42"/>
      <c r="O51" s="57" t="s">
        <v>1</v>
      </c>
      <c r="P51" s="42"/>
      <c r="Q51" s="72">
        <v>10054.969999999999</v>
      </c>
      <c r="R51" s="73"/>
      <c r="S51" s="58">
        <f t="shared" si="0"/>
        <v>1.1586669816375799</v>
      </c>
      <c r="T51" s="59"/>
      <c r="U51" s="60" t="s">
        <v>1</v>
      </c>
      <c r="V51" s="42"/>
    </row>
    <row r="52" spans="1:22" x14ac:dyDescent="0.2">
      <c r="A52" s="42" t="s">
        <v>61</v>
      </c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61">
        <v>18527.3</v>
      </c>
      <c r="N52" s="42"/>
      <c r="O52" s="57" t="s">
        <v>1</v>
      </c>
      <c r="P52" s="42"/>
      <c r="Q52" s="72">
        <f>'II. POSEBNI DIO'!M40</f>
        <v>28408.5</v>
      </c>
      <c r="R52" s="73"/>
      <c r="S52" s="58">
        <f t="shared" si="0"/>
        <v>1.5333318940158578</v>
      </c>
      <c r="T52" s="59"/>
      <c r="U52" s="60" t="s">
        <v>1</v>
      </c>
      <c r="V52" s="42"/>
    </row>
    <row r="53" spans="1:22" x14ac:dyDescent="0.2">
      <c r="A53" s="42" t="s">
        <v>62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61">
        <v>5483.16</v>
      </c>
      <c r="N53" s="42"/>
      <c r="O53" s="57" t="s">
        <v>1</v>
      </c>
      <c r="P53" s="42"/>
      <c r="Q53" s="72">
        <f>'II. POSEBNI DIO'!M41+'II. POSEBNI DIO'!M81+'II. POSEBNI DIO'!M98</f>
        <v>6026.1100000000006</v>
      </c>
      <c r="R53" s="73"/>
      <c r="S53" s="58">
        <f t="shared" si="0"/>
        <v>1.0990213672407882</v>
      </c>
      <c r="T53" s="59"/>
      <c r="U53" s="60" t="s">
        <v>1</v>
      </c>
      <c r="V53" s="42"/>
    </row>
    <row r="54" spans="1:22" x14ac:dyDescent="0.2">
      <c r="A54" s="42" t="s">
        <v>63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61">
        <v>2118.19</v>
      </c>
      <c r="N54" s="42"/>
      <c r="O54" s="57" t="s">
        <v>1</v>
      </c>
      <c r="P54" s="42"/>
      <c r="Q54" s="72">
        <f>'II. POSEBNI DIO'!M42+'II. POSEBNI DIO'!M68+'II. POSEBNI DIO'!M99+'II. POSEBNI DIO'!M127</f>
        <v>1334.54</v>
      </c>
      <c r="R54" s="73"/>
      <c r="S54" s="58">
        <f t="shared" si="0"/>
        <v>0.63003790972481222</v>
      </c>
      <c r="T54" s="59"/>
      <c r="U54" s="60" t="s">
        <v>1</v>
      </c>
      <c r="V54" s="42"/>
    </row>
    <row r="55" spans="1:22" x14ac:dyDescent="0.2">
      <c r="A55" s="42" t="s">
        <v>64</v>
      </c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61">
        <v>172780.86</v>
      </c>
      <c r="N55" s="42"/>
      <c r="O55" s="57" t="s">
        <v>1</v>
      </c>
      <c r="P55" s="42"/>
      <c r="Q55" s="72">
        <f>Q56+Q57+Q58+Q59+Q60+Q61+Q63+Q64+Q62</f>
        <v>188590.95999999996</v>
      </c>
      <c r="R55" s="73"/>
      <c r="S55" s="58">
        <f t="shared" si="0"/>
        <v>1.0915037695726251</v>
      </c>
      <c r="T55" s="59"/>
      <c r="U55" s="60" t="s">
        <v>1</v>
      </c>
      <c r="V55" s="42"/>
    </row>
    <row r="56" spans="1:22" x14ac:dyDescent="0.2">
      <c r="A56" s="42" t="s">
        <v>65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61">
        <v>2721.19</v>
      </c>
      <c r="N56" s="42"/>
      <c r="O56" s="57" t="s">
        <v>1</v>
      </c>
      <c r="P56" s="42"/>
      <c r="Q56" s="72">
        <f>'II. POSEBNI DIO'!M43+'II. POSEBNI DIO'!M128</f>
        <v>4631.9299999999994</v>
      </c>
      <c r="R56" s="73"/>
      <c r="S56" s="58">
        <f t="shared" si="0"/>
        <v>1.7021707414770741</v>
      </c>
      <c r="T56" s="59"/>
      <c r="U56" s="60" t="s">
        <v>1</v>
      </c>
      <c r="V56" s="42"/>
    </row>
    <row r="57" spans="1:22" x14ac:dyDescent="0.2">
      <c r="A57" s="42" t="s">
        <v>66</v>
      </c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61">
        <v>3856.04</v>
      </c>
      <c r="N57" s="42"/>
      <c r="O57" s="57" t="s">
        <v>1</v>
      </c>
      <c r="P57" s="42"/>
      <c r="Q57" s="72">
        <f>'II. POSEBNI DIO'!M44</f>
        <v>3019.08</v>
      </c>
      <c r="R57" s="73"/>
      <c r="S57" s="58">
        <f t="shared" si="0"/>
        <v>0.78294830966483753</v>
      </c>
      <c r="T57" s="59"/>
      <c r="U57" s="60" t="s">
        <v>1</v>
      </c>
      <c r="V57" s="42"/>
    </row>
    <row r="58" spans="1:22" x14ac:dyDescent="0.2">
      <c r="A58" s="42" t="s">
        <v>67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61">
        <v>860.5</v>
      </c>
      <c r="N58" s="42"/>
      <c r="O58" s="57" t="s">
        <v>1</v>
      </c>
      <c r="P58" s="42"/>
      <c r="Q58" s="72">
        <f>'II. POSEBNI DIO'!M45+'II. POSEBNI DIO'!M114+'II. POSEBNI DIO'!M129</f>
        <v>10406.07</v>
      </c>
      <c r="R58" s="73"/>
      <c r="S58" s="58">
        <f t="shared" si="0"/>
        <v>12.093050552004648</v>
      </c>
      <c r="T58" s="59"/>
      <c r="U58" s="60" t="s">
        <v>1</v>
      </c>
      <c r="V58" s="42"/>
    </row>
    <row r="59" spans="1:22" x14ac:dyDescent="0.2">
      <c r="A59" s="42" t="s">
        <v>68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61">
        <v>14054.18</v>
      </c>
      <c r="N59" s="42"/>
      <c r="O59" s="57" t="s">
        <v>1</v>
      </c>
      <c r="P59" s="42"/>
      <c r="Q59" s="57">
        <f>'II. POSEBNI DIO'!M46</f>
        <v>13139.910000000002</v>
      </c>
      <c r="R59" s="42"/>
      <c r="S59" s="58">
        <f t="shared" si="0"/>
        <v>0.93494675605407085</v>
      </c>
      <c r="T59" s="59"/>
      <c r="U59" s="60" t="s">
        <v>1</v>
      </c>
      <c r="V59" s="42"/>
    </row>
    <row r="60" spans="1:22" x14ac:dyDescent="0.2">
      <c r="A60" s="42" t="s">
        <v>69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61">
        <v>11330.83</v>
      </c>
      <c r="N60" s="42"/>
      <c r="O60" s="57" t="s">
        <v>1</v>
      </c>
      <c r="P60" s="42"/>
      <c r="Q60" s="57">
        <f>'II. POSEBNI DIO'!M47+'II. POSEBNI DIO'!M69+'II. POSEBNI DIO'!M100+'II. POSEBNI DIO'!M130</f>
        <v>28215.41</v>
      </c>
      <c r="R60" s="42"/>
      <c r="S60" s="58">
        <f t="shared" si="0"/>
        <v>2.490145029093191</v>
      </c>
      <c r="T60" s="59"/>
      <c r="U60" s="60" t="s">
        <v>1</v>
      </c>
      <c r="V60" s="42"/>
    </row>
    <row r="61" spans="1:22" x14ac:dyDescent="0.2">
      <c r="A61" s="42" t="s">
        <v>70</v>
      </c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61"/>
      <c r="N61" s="42"/>
      <c r="O61" s="57" t="s">
        <v>1</v>
      </c>
      <c r="P61" s="42"/>
      <c r="Q61" s="57">
        <f>'II. POSEBNI DIO'!M27+'II. POSEBNI DIO'!M48</f>
        <v>895.41</v>
      </c>
      <c r="R61" s="42"/>
      <c r="S61" s="58"/>
      <c r="T61" s="59"/>
      <c r="U61" s="60" t="s">
        <v>1</v>
      </c>
      <c r="V61" s="42"/>
    </row>
    <row r="62" spans="1:22" x14ac:dyDescent="0.2">
      <c r="A62" s="42" t="s">
        <v>71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61">
        <v>122444.72</v>
      </c>
      <c r="N62" s="42"/>
      <c r="O62" s="57" t="s">
        <v>1</v>
      </c>
      <c r="P62" s="42"/>
      <c r="Q62" s="71">
        <f>'II. POSEBNI DIO'!M49+'II. POSEBNI DIO'!M70+'II. POSEBNI DIO'!M82+'II. POSEBNI DIO'!M101+'II. POSEBNI DIO'!M115+'II. POSEBNI DIO'!M131</f>
        <v>114804.44999999998</v>
      </c>
      <c r="R62" s="63"/>
      <c r="S62" s="58">
        <f t="shared" si="0"/>
        <v>0.93760229105836479</v>
      </c>
      <c r="T62" s="59"/>
      <c r="U62" s="60" t="s">
        <v>1</v>
      </c>
      <c r="V62" s="42"/>
    </row>
    <row r="63" spans="1:22" x14ac:dyDescent="0.2">
      <c r="A63" s="42" t="s">
        <v>72</v>
      </c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61">
        <v>8897.3700000000008</v>
      </c>
      <c r="N63" s="42"/>
      <c r="O63" s="57" t="s">
        <v>1</v>
      </c>
      <c r="P63" s="42"/>
      <c r="Q63" s="57">
        <f>'II. POSEBNI DIO'!M50</f>
        <v>6959.51</v>
      </c>
      <c r="R63" s="42"/>
      <c r="S63" s="58">
        <f t="shared" si="0"/>
        <v>0.78219855979913155</v>
      </c>
      <c r="T63" s="59"/>
      <c r="U63" s="60" t="s">
        <v>1</v>
      </c>
      <c r="V63" s="42"/>
    </row>
    <row r="64" spans="1:22" x14ac:dyDescent="0.2">
      <c r="A64" s="42" t="s">
        <v>73</v>
      </c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61">
        <v>8616.0300000000007</v>
      </c>
      <c r="N64" s="42"/>
      <c r="O64" s="57" t="s">
        <v>1</v>
      </c>
      <c r="P64" s="42"/>
      <c r="Q64" s="57">
        <f>'II. POSEBNI DIO'!M51</f>
        <v>6519.19</v>
      </c>
      <c r="R64" s="42"/>
      <c r="S64" s="58">
        <f t="shared" si="0"/>
        <v>0.75663501635904229</v>
      </c>
      <c r="T64" s="59"/>
      <c r="U64" s="60" t="s">
        <v>1</v>
      </c>
      <c r="V64" s="42"/>
    </row>
    <row r="65" spans="1:22" x14ac:dyDescent="0.2">
      <c r="A65" s="42" t="s">
        <v>74</v>
      </c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61">
        <v>310.5</v>
      </c>
      <c r="N65" s="42"/>
      <c r="O65" s="57" t="s">
        <v>1</v>
      </c>
      <c r="P65" s="42"/>
      <c r="Q65" s="57">
        <f>Q66</f>
        <v>4870.79</v>
      </c>
      <c r="R65" s="42"/>
      <c r="S65" s="58">
        <f t="shared" si="0"/>
        <v>15.686924315619967</v>
      </c>
      <c r="T65" s="59"/>
      <c r="U65" s="60" t="s">
        <v>1</v>
      </c>
      <c r="V65" s="42"/>
    </row>
    <row r="66" spans="1:22" x14ac:dyDescent="0.2">
      <c r="A66" s="42" t="s">
        <v>75</v>
      </c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61">
        <v>310.5</v>
      </c>
      <c r="N66" s="42"/>
      <c r="O66" s="57" t="s">
        <v>1</v>
      </c>
      <c r="P66" s="42"/>
      <c r="Q66" s="57">
        <f>'II. POSEBNI DIO'!M102+'II. POSEBNI DIO'!M116+'II. POSEBNI DIO'!M132</f>
        <v>4870.79</v>
      </c>
      <c r="R66" s="42"/>
      <c r="S66" s="58">
        <f t="shared" si="0"/>
        <v>15.686924315619967</v>
      </c>
      <c r="T66" s="59"/>
      <c r="U66" s="60" t="s">
        <v>1</v>
      </c>
      <c r="V66" s="42"/>
    </row>
    <row r="67" spans="1:22" x14ac:dyDescent="0.2">
      <c r="A67" s="42" t="s">
        <v>76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61">
        <v>7063.31</v>
      </c>
      <c r="N67" s="42"/>
      <c r="O67" s="57" t="s">
        <v>1</v>
      </c>
      <c r="P67" s="42"/>
      <c r="Q67" s="57">
        <f>Q68+Q69+Q70+Q71+Q72</f>
        <v>14547.32</v>
      </c>
      <c r="R67" s="42"/>
      <c r="S67" s="58">
        <f t="shared" si="0"/>
        <v>2.0595613104904071</v>
      </c>
      <c r="T67" s="59"/>
      <c r="U67" s="60" t="s">
        <v>1</v>
      </c>
      <c r="V67" s="42"/>
    </row>
    <row r="68" spans="1:22" x14ac:dyDescent="0.2">
      <c r="A68" s="42" t="s">
        <v>77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61">
        <v>2889</v>
      </c>
      <c r="N68" s="42"/>
      <c r="O68" s="57" t="s">
        <v>1</v>
      </c>
      <c r="P68" s="42"/>
      <c r="Q68" s="57">
        <f>'II. POSEBNI DIO'!M52</f>
        <v>2791</v>
      </c>
      <c r="R68" s="42"/>
      <c r="S68" s="58">
        <f t="shared" si="0"/>
        <v>0.9660782277604707</v>
      </c>
      <c r="T68" s="59"/>
      <c r="U68" s="60" t="s">
        <v>1</v>
      </c>
      <c r="V68" s="42"/>
    </row>
    <row r="69" spans="1:22" x14ac:dyDescent="0.2">
      <c r="A69" s="42" t="s">
        <v>78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61">
        <v>1474.49</v>
      </c>
      <c r="N69" s="42"/>
      <c r="O69" s="57" t="s">
        <v>1</v>
      </c>
      <c r="P69" s="42"/>
      <c r="Q69" s="57">
        <f>'II. POSEBNI DIO'!M53+'II. POSEBNI DIO'!M71+'II. POSEBNI DIO'!M133</f>
        <v>8510.2900000000009</v>
      </c>
      <c r="R69" s="42"/>
      <c r="S69" s="58">
        <f t="shared" si="0"/>
        <v>5.7716837686250848</v>
      </c>
      <c r="T69" s="59"/>
      <c r="U69" s="60" t="s">
        <v>1</v>
      </c>
      <c r="V69" s="42"/>
    </row>
    <row r="70" spans="1:22" x14ac:dyDescent="0.2">
      <c r="A70" s="42" t="s">
        <v>79</v>
      </c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61"/>
      <c r="N70" s="42"/>
      <c r="O70" s="57" t="s">
        <v>1</v>
      </c>
      <c r="P70" s="42"/>
      <c r="Q70" s="57">
        <f>'II. POSEBNI DIO'!M103</f>
        <v>727.16</v>
      </c>
      <c r="R70" s="42"/>
      <c r="S70" s="58"/>
      <c r="T70" s="59"/>
      <c r="U70" s="60" t="s">
        <v>1</v>
      </c>
      <c r="V70" s="42"/>
    </row>
    <row r="71" spans="1:22" x14ac:dyDescent="0.2">
      <c r="A71" s="42" t="s">
        <v>80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61">
        <v>2047.62</v>
      </c>
      <c r="N71" s="42"/>
      <c r="O71" s="57" t="s">
        <v>1</v>
      </c>
      <c r="P71" s="42"/>
      <c r="Q71" s="57">
        <f>'II. POSEBNI DIO'!M28+'II. POSEBNI DIO'!M54</f>
        <v>2339.7199999999998</v>
      </c>
      <c r="R71" s="42"/>
      <c r="S71" s="58">
        <f t="shared" si="0"/>
        <v>1.1426534220216642</v>
      </c>
      <c r="T71" s="59"/>
      <c r="U71" s="60" t="s">
        <v>1</v>
      </c>
      <c r="V71" s="42"/>
    </row>
    <row r="72" spans="1:22" x14ac:dyDescent="0.2">
      <c r="A72" s="42" t="s">
        <v>81</v>
      </c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61">
        <v>652.20000000000005</v>
      </c>
      <c r="N72" s="42"/>
      <c r="O72" s="57" t="s">
        <v>1</v>
      </c>
      <c r="P72" s="42"/>
      <c r="Q72" s="57">
        <f>'II. POSEBNI DIO'!M55</f>
        <v>179.15</v>
      </c>
      <c r="R72" s="42"/>
      <c r="S72" s="58">
        <f t="shared" si="0"/>
        <v>0.27468567923949705</v>
      </c>
      <c r="T72" s="59"/>
      <c r="U72" s="60" t="s">
        <v>1</v>
      </c>
      <c r="V72" s="42"/>
    </row>
    <row r="73" spans="1:22" x14ac:dyDescent="0.2">
      <c r="A73" s="42" t="s">
        <v>82</v>
      </c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62">
        <v>706.76</v>
      </c>
      <c r="N73" s="63"/>
      <c r="O73" s="57">
        <v>2000</v>
      </c>
      <c r="P73" s="42"/>
      <c r="Q73" s="57">
        <f>Q74</f>
        <v>739.20999999999992</v>
      </c>
      <c r="R73" s="42"/>
      <c r="S73" s="58">
        <f t="shared" si="0"/>
        <v>1.0459137472409303</v>
      </c>
      <c r="T73" s="59"/>
      <c r="U73" s="64">
        <f>Q73/O73</f>
        <v>0.36960499999999996</v>
      </c>
      <c r="V73" s="59"/>
    </row>
    <row r="74" spans="1:22" x14ac:dyDescent="0.2">
      <c r="A74" s="42" t="s">
        <v>83</v>
      </c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61">
        <v>706.76</v>
      </c>
      <c r="N74" s="42"/>
      <c r="O74" s="57" t="s">
        <v>1</v>
      </c>
      <c r="P74" s="42"/>
      <c r="Q74" s="57">
        <f>Q75+Q76</f>
        <v>739.20999999999992</v>
      </c>
      <c r="R74" s="42"/>
      <c r="S74" s="58">
        <f t="shared" si="0"/>
        <v>1.0459137472409303</v>
      </c>
      <c r="T74" s="59"/>
      <c r="U74" s="60" t="s">
        <v>1</v>
      </c>
      <c r="V74" s="42"/>
    </row>
    <row r="75" spans="1:22" x14ac:dyDescent="0.2">
      <c r="A75" s="42" t="s">
        <v>84</v>
      </c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61">
        <v>681.72</v>
      </c>
      <c r="N75" s="42"/>
      <c r="O75" s="57" t="s">
        <v>1</v>
      </c>
      <c r="P75" s="42"/>
      <c r="Q75" s="57">
        <f>'II. POSEBNI DIO'!M105</f>
        <v>727.81</v>
      </c>
      <c r="R75" s="42"/>
      <c r="S75" s="58">
        <f t="shared" si="0"/>
        <v>1.0676084022765944</v>
      </c>
      <c r="T75" s="59"/>
      <c r="U75" s="60" t="s">
        <v>1</v>
      </c>
      <c r="V75" s="42"/>
    </row>
    <row r="76" spans="1:22" x14ac:dyDescent="0.2">
      <c r="A76" s="42" t="s">
        <v>85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61">
        <v>25.04</v>
      </c>
      <c r="N76" s="42"/>
      <c r="O76" s="57" t="s">
        <v>1</v>
      </c>
      <c r="P76" s="42"/>
      <c r="Q76" s="57">
        <f>'II. POSEBNI DIO'!M106</f>
        <v>11.4</v>
      </c>
      <c r="R76" s="42"/>
      <c r="S76" s="58">
        <f t="shared" si="0"/>
        <v>0.4552715654952077</v>
      </c>
      <c r="T76" s="59"/>
      <c r="U76" s="60" t="s">
        <v>1</v>
      </c>
      <c r="V76" s="42"/>
    </row>
    <row r="77" spans="1:22" x14ac:dyDescent="0.2">
      <c r="A77" s="42" t="s">
        <v>86</v>
      </c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62">
        <v>447.07</v>
      </c>
      <c r="N77" s="63"/>
      <c r="O77" s="57">
        <v>2160</v>
      </c>
      <c r="P77" s="42"/>
      <c r="Q77" s="57">
        <f>Q78</f>
        <v>4507.2</v>
      </c>
      <c r="R77" s="42"/>
      <c r="S77" s="58">
        <f t="shared" si="0"/>
        <v>10.081642695774711</v>
      </c>
      <c r="T77" s="59"/>
      <c r="U77" s="64">
        <f>Q77/O77</f>
        <v>2.0866666666666664</v>
      </c>
      <c r="V77" s="59"/>
    </row>
    <row r="78" spans="1:22" x14ac:dyDescent="0.2">
      <c r="A78" s="42" t="s">
        <v>87</v>
      </c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62">
        <v>447.07</v>
      </c>
      <c r="N78" s="63"/>
      <c r="O78" s="57" t="s">
        <v>1</v>
      </c>
      <c r="P78" s="42"/>
      <c r="Q78" s="57">
        <f>Q79</f>
        <v>4507.2</v>
      </c>
      <c r="R78" s="42"/>
      <c r="S78" s="58">
        <f t="shared" si="0"/>
        <v>10.081642695774711</v>
      </c>
      <c r="T78" s="59"/>
      <c r="U78" s="60" t="s">
        <v>1</v>
      </c>
      <c r="V78" s="42"/>
    </row>
    <row r="79" spans="1:22" x14ac:dyDescent="0.2">
      <c r="A79" s="42" t="s">
        <v>88</v>
      </c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62">
        <v>447.07</v>
      </c>
      <c r="N79" s="63"/>
      <c r="O79" s="57" t="s">
        <v>1</v>
      </c>
      <c r="P79" s="42"/>
      <c r="Q79" s="57">
        <f>'II. POSEBNI DIO'!M84+'II. POSEBNI DIO'!M108+'II. POSEBNI DIO'!M118</f>
        <v>4507.2</v>
      </c>
      <c r="R79" s="42"/>
      <c r="S79" s="58">
        <f t="shared" si="0"/>
        <v>10.081642695774711</v>
      </c>
      <c r="T79" s="59"/>
      <c r="U79" s="60" t="s">
        <v>1</v>
      </c>
      <c r="V79" s="42"/>
    </row>
    <row r="80" spans="1:22" x14ac:dyDescent="0.2">
      <c r="A80" s="65" t="s">
        <v>22</v>
      </c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7">
        <v>14774.72</v>
      </c>
      <c r="N80" s="66"/>
      <c r="O80" s="68">
        <v>33299</v>
      </c>
      <c r="P80" s="66"/>
      <c r="Q80" s="68">
        <f>Q81</f>
        <v>20706.98</v>
      </c>
      <c r="R80" s="66"/>
      <c r="S80" s="69">
        <f t="shared" si="0"/>
        <v>1.4015142080526737</v>
      </c>
      <c r="T80" s="70"/>
      <c r="U80" s="69">
        <f>Q80/O80</f>
        <v>0.62184990540256457</v>
      </c>
      <c r="V80" s="70"/>
    </row>
    <row r="81" spans="1:22" x14ac:dyDescent="0.2">
      <c r="A81" s="42" t="s">
        <v>89</v>
      </c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62">
        <v>14774.72</v>
      </c>
      <c r="N81" s="63"/>
      <c r="O81" s="57">
        <v>33299</v>
      </c>
      <c r="P81" s="42"/>
      <c r="Q81" s="57">
        <f>Q82</f>
        <v>20706.98</v>
      </c>
      <c r="R81" s="42"/>
      <c r="S81" s="58">
        <f t="shared" si="0"/>
        <v>1.4015142080526737</v>
      </c>
      <c r="T81" s="59"/>
      <c r="U81" s="64">
        <f>Q81/O81</f>
        <v>0.62184990540256457</v>
      </c>
      <c r="V81" s="59"/>
    </row>
    <row r="82" spans="1:22" x14ac:dyDescent="0.2">
      <c r="A82" s="42" t="s">
        <v>90</v>
      </c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61">
        <v>14774.72</v>
      </c>
      <c r="N82" s="42"/>
      <c r="O82" s="57" t="s">
        <v>1</v>
      </c>
      <c r="P82" s="42"/>
      <c r="Q82" s="57">
        <f>Q83+Q84+Q85+Q86+Q87</f>
        <v>20706.98</v>
      </c>
      <c r="R82" s="42"/>
      <c r="S82" s="58">
        <f t="shared" si="0"/>
        <v>1.4015142080526737</v>
      </c>
      <c r="T82" s="59"/>
      <c r="U82" s="60" t="s">
        <v>1</v>
      </c>
      <c r="V82" s="42"/>
    </row>
    <row r="83" spans="1:22" x14ac:dyDescent="0.2">
      <c r="A83" s="42" t="s">
        <v>91</v>
      </c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61">
        <v>11287.4</v>
      </c>
      <c r="N83" s="42"/>
      <c r="O83" s="57" t="s">
        <v>1</v>
      </c>
      <c r="P83" s="42"/>
      <c r="Q83" s="57">
        <f>'II. POSEBNI DIO'!M57+'II. POSEBNI DIO'!M86+'II. POSEBNI DIO'!M110+'II. POSEBNI DIO'!M135</f>
        <v>5331.97</v>
      </c>
      <c r="R83" s="42"/>
      <c r="S83" s="58">
        <f t="shared" si="0"/>
        <v>0.47238247957899965</v>
      </c>
      <c r="T83" s="59"/>
      <c r="U83" s="60" t="s">
        <v>1</v>
      </c>
      <c r="V83" s="42"/>
    </row>
    <row r="84" spans="1:22" x14ac:dyDescent="0.2">
      <c r="A84" s="42" t="s">
        <v>92</v>
      </c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61">
        <v>380</v>
      </c>
      <c r="N84" s="42"/>
      <c r="O84" s="57" t="s">
        <v>1</v>
      </c>
      <c r="P84" s="42"/>
      <c r="Q84" s="57">
        <f>'II. POSEBNI DIO'!M73</f>
        <v>291.85000000000002</v>
      </c>
      <c r="R84" s="42"/>
      <c r="S84" s="58">
        <f t="shared" si="0"/>
        <v>0.76802631578947378</v>
      </c>
      <c r="T84" s="59"/>
      <c r="U84" s="60" t="s">
        <v>1</v>
      </c>
      <c r="V84" s="42"/>
    </row>
    <row r="85" spans="1:22" x14ac:dyDescent="0.2">
      <c r="A85" s="42" t="s">
        <v>93</v>
      </c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61"/>
      <c r="N85" s="42"/>
      <c r="O85" s="57" t="s">
        <v>1</v>
      </c>
      <c r="P85" s="42"/>
      <c r="Q85" s="57">
        <f>'II. POSEBNI DIO'!M58</f>
        <v>5562.5</v>
      </c>
      <c r="R85" s="42"/>
      <c r="S85" s="58"/>
      <c r="T85" s="59"/>
      <c r="U85" s="60" t="s">
        <v>1</v>
      </c>
      <c r="V85" s="42"/>
    </row>
    <row r="86" spans="1:22" x14ac:dyDescent="0.2">
      <c r="A86" s="42" t="s">
        <v>94</v>
      </c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61">
        <v>259.94</v>
      </c>
      <c r="N86" s="42"/>
      <c r="O86" s="57" t="s">
        <v>1</v>
      </c>
      <c r="P86" s="42"/>
      <c r="Q86" s="57">
        <f>'II. POSEBNI DIO'!M59</f>
        <v>1971.03</v>
      </c>
      <c r="R86" s="42"/>
      <c r="S86" s="58"/>
      <c r="T86" s="59"/>
      <c r="U86" s="60" t="s">
        <v>1</v>
      </c>
      <c r="V86" s="42"/>
    </row>
    <row r="87" spans="1:22" x14ac:dyDescent="0.2">
      <c r="A87" s="42" t="s">
        <v>95</v>
      </c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57">
        <v>2847.38</v>
      </c>
      <c r="N87" s="42"/>
      <c r="O87" s="57" t="s">
        <v>1</v>
      </c>
      <c r="P87" s="42"/>
      <c r="Q87" s="57">
        <f>'II. POSEBNI DIO'!M60+'II. POSEBNI DIO'!M87+'II. POSEBNI DIO'!M136</f>
        <v>7549.63</v>
      </c>
      <c r="R87" s="42"/>
      <c r="S87" s="58">
        <f t="shared" si="0"/>
        <v>2.651430437805983</v>
      </c>
      <c r="T87" s="59"/>
      <c r="U87" s="60" t="s">
        <v>1</v>
      </c>
      <c r="V87" s="42"/>
    </row>
    <row r="88" spans="1:22" x14ac:dyDescent="0.2">
      <c r="A88" s="56" t="s">
        <v>1</v>
      </c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56" t="s">
        <v>1</v>
      </c>
      <c r="N88" s="42"/>
      <c r="O88" s="56" t="s">
        <v>1</v>
      </c>
      <c r="P88" s="42"/>
      <c r="Q88" s="56" t="s">
        <v>1</v>
      </c>
      <c r="R88" s="42"/>
      <c r="S88" s="56" t="s">
        <v>1</v>
      </c>
      <c r="T88" s="42"/>
      <c r="U88" s="56" t="s">
        <v>1</v>
      </c>
      <c r="V88" s="42"/>
    </row>
  </sheetData>
  <mergeCells count="454">
    <mergeCell ref="A7:U7"/>
    <mergeCell ref="A8:U8"/>
    <mergeCell ref="A14:L14"/>
    <mergeCell ref="M14:N14"/>
    <mergeCell ref="O14:P14"/>
    <mergeCell ref="Q14:R14"/>
    <mergeCell ref="S14:T14"/>
    <mergeCell ref="U14:V14"/>
    <mergeCell ref="A4:B4"/>
    <mergeCell ref="A6:U6"/>
    <mergeCell ref="A16:L16"/>
    <mergeCell ref="M16:N16"/>
    <mergeCell ref="O16:P16"/>
    <mergeCell ref="Q16:R16"/>
    <mergeCell ref="S16:T16"/>
    <mergeCell ref="U16:V16"/>
    <mergeCell ref="A15:L15"/>
    <mergeCell ref="M15:N15"/>
    <mergeCell ref="O15:P15"/>
    <mergeCell ref="Q15:R15"/>
    <mergeCell ref="S15:T15"/>
    <mergeCell ref="U15:V15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4:L24"/>
    <mergeCell ref="M24:N24"/>
    <mergeCell ref="O24:P24"/>
    <mergeCell ref="Q24:R24"/>
    <mergeCell ref="S24:T24"/>
    <mergeCell ref="U24:V24"/>
    <mergeCell ref="A23:L23"/>
    <mergeCell ref="M23:N23"/>
    <mergeCell ref="O23:P23"/>
    <mergeCell ref="Q23:R23"/>
    <mergeCell ref="S23:T23"/>
    <mergeCell ref="U23:V23"/>
    <mergeCell ref="A26:L26"/>
    <mergeCell ref="M26:N26"/>
    <mergeCell ref="O26:P26"/>
    <mergeCell ref="Q26:R26"/>
    <mergeCell ref="S26:T26"/>
    <mergeCell ref="U26:V26"/>
    <mergeCell ref="A25:L25"/>
    <mergeCell ref="M25:N25"/>
    <mergeCell ref="O25:P25"/>
    <mergeCell ref="Q25:R25"/>
    <mergeCell ref="S25:T25"/>
    <mergeCell ref="U25:V25"/>
    <mergeCell ref="A28:L28"/>
    <mergeCell ref="M28:N28"/>
    <mergeCell ref="O28:P28"/>
    <mergeCell ref="Q28:R28"/>
    <mergeCell ref="S28:T28"/>
    <mergeCell ref="U28:V28"/>
    <mergeCell ref="A27:L27"/>
    <mergeCell ref="M27:N27"/>
    <mergeCell ref="O27:P27"/>
    <mergeCell ref="Q27:R27"/>
    <mergeCell ref="S27:T27"/>
    <mergeCell ref="U27:V27"/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29:V29"/>
    <mergeCell ref="A32:L32"/>
    <mergeCell ref="M32:N32"/>
    <mergeCell ref="O32:P32"/>
    <mergeCell ref="Q32:R32"/>
    <mergeCell ref="S32:T32"/>
    <mergeCell ref="U32:V32"/>
    <mergeCell ref="A31:L31"/>
    <mergeCell ref="M31:N31"/>
    <mergeCell ref="O31:P31"/>
    <mergeCell ref="Q31:R31"/>
    <mergeCell ref="S31:T31"/>
    <mergeCell ref="U31:V31"/>
    <mergeCell ref="A34:L34"/>
    <mergeCell ref="M34:N34"/>
    <mergeCell ref="O34:P34"/>
    <mergeCell ref="Q34:R34"/>
    <mergeCell ref="S34:T34"/>
    <mergeCell ref="U34:V34"/>
    <mergeCell ref="A33:L33"/>
    <mergeCell ref="M33:N33"/>
    <mergeCell ref="O33:P33"/>
    <mergeCell ref="Q33:R33"/>
    <mergeCell ref="S33:T33"/>
    <mergeCell ref="U33:V33"/>
    <mergeCell ref="A36:L36"/>
    <mergeCell ref="M36:N36"/>
    <mergeCell ref="O36:P36"/>
    <mergeCell ref="Q36:R36"/>
    <mergeCell ref="S36:T36"/>
    <mergeCell ref="U36:V36"/>
    <mergeCell ref="A35:L35"/>
    <mergeCell ref="M35:N35"/>
    <mergeCell ref="O35:P35"/>
    <mergeCell ref="Q35:R35"/>
    <mergeCell ref="S35:T35"/>
    <mergeCell ref="U35:V35"/>
    <mergeCell ref="A38:L38"/>
    <mergeCell ref="M38:N38"/>
    <mergeCell ref="O38:P38"/>
    <mergeCell ref="Q38:R38"/>
    <mergeCell ref="S38:T38"/>
    <mergeCell ref="U38:V38"/>
    <mergeCell ref="A37:L37"/>
    <mergeCell ref="M37:N37"/>
    <mergeCell ref="O37:P37"/>
    <mergeCell ref="Q37:R37"/>
    <mergeCell ref="S37:T37"/>
    <mergeCell ref="U37:V37"/>
    <mergeCell ref="A40:L40"/>
    <mergeCell ref="M40:N40"/>
    <mergeCell ref="O40:P40"/>
    <mergeCell ref="Q40:R40"/>
    <mergeCell ref="S40:T40"/>
    <mergeCell ref="U40:V40"/>
    <mergeCell ref="A39:L39"/>
    <mergeCell ref="M39:N39"/>
    <mergeCell ref="O39:P39"/>
    <mergeCell ref="Q39:R39"/>
    <mergeCell ref="S39:T39"/>
    <mergeCell ref="U39:V39"/>
    <mergeCell ref="A42:L42"/>
    <mergeCell ref="M42:N42"/>
    <mergeCell ref="O42:P42"/>
    <mergeCell ref="Q42:R42"/>
    <mergeCell ref="S42:T42"/>
    <mergeCell ref="U42:V42"/>
    <mergeCell ref="A41:L41"/>
    <mergeCell ref="M41:N41"/>
    <mergeCell ref="O41:P41"/>
    <mergeCell ref="Q41:R41"/>
    <mergeCell ref="S41:T41"/>
    <mergeCell ref="U41:V41"/>
    <mergeCell ref="A44:L44"/>
    <mergeCell ref="M44:N44"/>
    <mergeCell ref="O44:P44"/>
    <mergeCell ref="Q44:R44"/>
    <mergeCell ref="S44:T44"/>
    <mergeCell ref="U44:V44"/>
    <mergeCell ref="A43:L43"/>
    <mergeCell ref="M43:N43"/>
    <mergeCell ref="O43:P43"/>
    <mergeCell ref="Q43:R43"/>
    <mergeCell ref="S43:T43"/>
    <mergeCell ref="U43:V43"/>
    <mergeCell ref="A46:L46"/>
    <mergeCell ref="M46:N46"/>
    <mergeCell ref="O46:P46"/>
    <mergeCell ref="Q46:R46"/>
    <mergeCell ref="S46:T46"/>
    <mergeCell ref="U46:V46"/>
    <mergeCell ref="A45:L45"/>
    <mergeCell ref="M45:N45"/>
    <mergeCell ref="O45:P45"/>
    <mergeCell ref="Q45:R45"/>
    <mergeCell ref="S45:T45"/>
    <mergeCell ref="U45:V45"/>
    <mergeCell ref="A48:L48"/>
    <mergeCell ref="M48:N48"/>
    <mergeCell ref="O48:P48"/>
    <mergeCell ref="Q48:R48"/>
    <mergeCell ref="S48:T48"/>
    <mergeCell ref="U48:V48"/>
    <mergeCell ref="A47:L47"/>
    <mergeCell ref="M47:N47"/>
    <mergeCell ref="O47:P47"/>
    <mergeCell ref="Q47:R47"/>
    <mergeCell ref="S47:T47"/>
    <mergeCell ref="U47:V47"/>
    <mergeCell ref="A50:L50"/>
    <mergeCell ref="M50:N50"/>
    <mergeCell ref="O50:P50"/>
    <mergeCell ref="Q50:R50"/>
    <mergeCell ref="S50:T50"/>
    <mergeCell ref="U50:V50"/>
    <mergeCell ref="A49:L49"/>
    <mergeCell ref="M49:N49"/>
    <mergeCell ref="O49:P49"/>
    <mergeCell ref="Q49:R49"/>
    <mergeCell ref="S49:T49"/>
    <mergeCell ref="U49:V49"/>
    <mergeCell ref="A52:L52"/>
    <mergeCell ref="M52:N52"/>
    <mergeCell ref="O52:P52"/>
    <mergeCell ref="Q52:R52"/>
    <mergeCell ref="S52:T52"/>
    <mergeCell ref="U52:V52"/>
    <mergeCell ref="A51:L51"/>
    <mergeCell ref="M51:N51"/>
    <mergeCell ref="O51:P51"/>
    <mergeCell ref="Q51:R51"/>
    <mergeCell ref="S51:T51"/>
    <mergeCell ref="U51:V51"/>
    <mergeCell ref="A54:L54"/>
    <mergeCell ref="M54:N54"/>
    <mergeCell ref="O54:P54"/>
    <mergeCell ref="Q54:R54"/>
    <mergeCell ref="S54:T54"/>
    <mergeCell ref="U54:V54"/>
    <mergeCell ref="A53:L53"/>
    <mergeCell ref="M53:N53"/>
    <mergeCell ref="O53:P53"/>
    <mergeCell ref="Q53:R53"/>
    <mergeCell ref="S53:T53"/>
    <mergeCell ref="U53:V53"/>
    <mergeCell ref="A56:L56"/>
    <mergeCell ref="M56:N56"/>
    <mergeCell ref="O56:P56"/>
    <mergeCell ref="Q56:R56"/>
    <mergeCell ref="S56:T56"/>
    <mergeCell ref="U56:V56"/>
    <mergeCell ref="A55:L55"/>
    <mergeCell ref="M55:N55"/>
    <mergeCell ref="O55:P55"/>
    <mergeCell ref="Q55:R55"/>
    <mergeCell ref="S55:T55"/>
    <mergeCell ref="U55:V55"/>
    <mergeCell ref="A58:L58"/>
    <mergeCell ref="M58:N58"/>
    <mergeCell ref="O58:P58"/>
    <mergeCell ref="Q58:R58"/>
    <mergeCell ref="S58:T58"/>
    <mergeCell ref="U58:V58"/>
    <mergeCell ref="A57:L57"/>
    <mergeCell ref="M57:N57"/>
    <mergeCell ref="O57:P57"/>
    <mergeCell ref="Q57:R57"/>
    <mergeCell ref="S57:T57"/>
    <mergeCell ref="U57:V57"/>
    <mergeCell ref="A60:L60"/>
    <mergeCell ref="M60:N60"/>
    <mergeCell ref="O60:P60"/>
    <mergeCell ref="Q60:R60"/>
    <mergeCell ref="S60:T60"/>
    <mergeCell ref="U60:V60"/>
    <mergeCell ref="A59:L59"/>
    <mergeCell ref="M59:N59"/>
    <mergeCell ref="O59:P59"/>
    <mergeCell ref="Q59:R59"/>
    <mergeCell ref="S59:T59"/>
    <mergeCell ref="U59:V59"/>
    <mergeCell ref="A62:L62"/>
    <mergeCell ref="M62:N62"/>
    <mergeCell ref="O62:P62"/>
    <mergeCell ref="Q62:R62"/>
    <mergeCell ref="S62:T62"/>
    <mergeCell ref="U62:V62"/>
    <mergeCell ref="A61:L61"/>
    <mergeCell ref="M61:N61"/>
    <mergeCell ref="O61:P61"/>
    <mergeCell ref="Q61:R61"/>
    <mergeCell ref="S61:T61"/>
    <mergeCell ref="U61:V61"/>
    <mergeCell ref="A64:L64"/>
    <mergeCell ref="M64:N64"/>
    <mergeCell ref="O64:P64"/>
    <mergeCell ref="Q64:R64"/>
    <mergeCell ref="S64:T64"/>
    <mergeCell ref="U64:V64"/>
    <mergeCell ref="A63:L63"/>
    <mergeCell ref="M63:N63"/>
    <mergeCell ref="O63:P63"/>
    <mergeCell ref="Q63:R63"/>
    <mergeCell ref="S63:T63"/>
    <mergeCell ref="U63:V63"/>
    <mergeCell ref="A66:L66"/>
    <mergeCell ref="M66:N66"/>
    <mergeCell ref="O66:P66"/>
    <mergeCell ref="Q66:R66"/>
    <mergeCell ref="S66:T66"/>
    <mergeCell ref="U66:V66"/>
    <mergeCell ref="A65:L65"/>
    <mergeCell ref="M65:N65"/>
    <mergeCell ref="O65:P65"/>
    <mergeCell ref="Q65:R65"/>
    <mergeCell ref="S65:T65"/>
    <mergeCell ref="U65:V65"/>
    <mergeCell ref="A68:L68"/>
    <mergeCell ref="M68:N68"/>
    <mergeCell ref="O68:P68"/>
    <mergeCell ref="Q68:R68"/>
    <mergeCell ref="S68:T68"/>
    <mergeCell ref="U68:V68"/>
    <mergeCell ref="A67:L67"/>
    <mergeCell ref="M67:N67"/>
    <mergeCell ref="O67:P67"/>
    <mergeCell ref="Q67:R67"/>
    <mergeCell ref="S67:T67"/>
    <mergeCell ref="U67:V67"/>
    <mergeCell ref="A70:L70"/>
    <mergeCell ref="M70:N70"/>
    <mergeCell ref="O70:P70"/>
    <mergeCell ref="Q70:R70"/>
    <mergeCell ref="S70:T70"/>
    <mergeCell ref="U70:V70"/>
    <mergeCell ref="A69:L69"/>
    <mergeCell ref="M69:N69"/>
    <mergeCell ref="O69:P69"/>
    <mergeCell ref="Q69:R69"/>
    <mergeCell ref="S69:T69"/>
    <mergeCell ref="U69:V69"/>
    <mergeCell ref="A72:L72"/>
    <mergeCell ref="M72:N72"/>
    <mergeCell ref="O72:P72"/>
    <mergeCell ref="Q72:R72"/>
    <mergeCell ref="S72:T72"/>
    <mergeCell ref="U72:V72"/>
    <mergeCell ref="A71:L71"/>
    <mergeCell ref="M71:N71"/>
    <mergeCell ref="O71:P71"/>
    <mergeCell ref="Q71:R71"/>
    <mergeCell ref="S71:T71"/>
    <mergeCell ref="U71:V71"/>
    <mergeCell ref="A74:L74"/>
    <mergeCell ref="M74:N74"/>
    <mergeCell ref="O74:P74"/>
    <mergeCell ref="Q74:R74"/>
    <mergeCell ref="S74:T74"/>
    <mergeCell ref="U74:V74"/>
    <mergeCell ref="A73:L73"/>
    <mergeCell ref="M73:N73"/>
    <mergeCell ref="O73:P73"/>
    <mergeCell ref="Q73:R73"/>
    <mergeCell ref="S73:T73"/>
    <mergeCell ref="U73:V73"/>
    <mergeCell ref="A76:L76"/>
    <mergeCell ref="M76:N76"/>
    <mergeCell ref="O76:P76"/>
    <mergeCell ref="Q76:R76"/>
    <mergeCell ref="S76:T76"/>
    <mergeCell ref="U76:V76"/>
    <mergeCell ref="A75:L75"/>
    <mergeCell ref="M75:N75"/>
    <mergeCell ref="O75:P75"/>
    <mergeCell ref="Q75:R75"/>
    <mergeCell ref="S75:T75"/>
    <mergeCell ref="U75:V75"/>
    <mergeCell ref="A78:L78"/>
    <mergeCell ref="M78:N78"/>
    <mergeCell ref="O78:P78"/>
    <mergeCell ref="Q78:R78"/>
    <mergeCell ref="S78:T78"/>
    <mergeCell ref="U78:V78"/>
    <mergeCell ref="A77:L77"/>
    <mergeCell ref="M77:N77"/>
    <mergeCell ref="O77:P77"/>
    <mergeCell ref="Q77:R77"/>
    <mergeCell ref="S77:T77"/>
    <mergeCell ref="U77:V77"/>
    <mergeCell ref="A80:L80"/>
    <mergeCell ref="M80:N80"/>
    <mergeCell ref="O80:P80"/>
    <mergeCell ref="Q80:R80"/>
    <mergeCell ref="S80:T80"/>
    <mergeCell ref="U80:V80"/>
    <mergeCell ref="A79:L79"/>
    <mergeCell ref="M79:N79"/>
    <mergeCell ref="O79:P79"/>
    <mergeCell ref="Q79:R79"/>
    <mergeCell ref="S79:T79"/>
    <mergeCell ref="U79:V79"/>
    <mergeCell ref="A82:L82"/>
    <mergeCell ref="M82:N82"/>
    <mergeCell ref="O82:P82"/>
    <mergeCell ref="Q82:R82"/>
    <mergeCell ref="S82:T82"/>
    <mergeCell ref="U82:V82"/>
    <mergeCell ref="A81:L81"/>
    <mergeCell ref="M81:N81"/>
    <mergeCell ref="O81:P81"/>
    <mergeCell ref="Q81:R81"/>
    <mergeCell ref="S81:T81"/>
    <mergeCell ref="U81:V81"/>
    <mergeCell ref="A84:L84"/>
    <mergeCell ref="M84:N84"/>
    <mergeCell ref="O84:P84"/>
    <mergeCell ref="Q84:R84"/>
    <mergeCell ref="S84:T84"/>
    <mergeCell ref="U84:V84"/>
    <mergeCell ref="A83:L83"/>
    <mergeCell ref="M83:N83"/>
    <mergeCell ref="O83:P83"/>
    <mergeCell ref="Q83:R83"/>
    <mergeCell ref="S83:T83"/>
    <mergeCell ref="U83:V83"/>
    <mergeCell ref="A86:L86"/>
    <mergeCell ref="M86:N86"/>
    <mergeCell ref="O86:P86"/>
    <mergeCell ref="Q86:R86"/>
    <mergeCell ref="S86:T86"/>
    <mergeCell ref="U86:V86"/>
    <mergeCell ref="A85:L85"/>
    <mergeCell ref="M85:N85"/>
    <mergeCell ref="O85:P85"/>
    <mergeCell ref="Q85:R85"/>
    <mergeCell ref="S85:T85"/>
    <mergeCell ref="U85:V85"/>
    <mergeCell ref="A88:L88"/>
    <mergeCell ref="M88:N88"/>
    <mergeCell ref="O88:P88"/>
    <mergeCell ref="Q88:R88"/>
    <mergeCell ref="S88:T88"/>
    <mergeCell ref="U88:V88"/>
    <mergeCell ref="A87:L87"/>
    <mergeCell ref="M87:N87"/>
    <mergeCell ref="O87:P87"/>
    <mergeCell ref="Q87:R87"/>
    <mergeCell ref="S87:T87"/>
    <mergeCell ref="U87:V87"/>
  </mergeCells>
  <pageMargins left="0.75" right="0.75" top="1" bottom="1" header="0.5" footer="0.5"/>
  <pageSetup scale="79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"/>
  <sheetViews>
    <sheetView zoomScaleNormal="100" workbookViewId="0">
      <selection activeCell="A7" sqref="A7:U7"/>
    </sheetView>
  </sheetViews>
  <sheetFormatPr defaultRowHeight="12.75" x14ac:dyDescent="0.2"/>
  <cols>
    <col min="4" max="4" width="10.140625" customWidth="1"/>
    <col min="5" max="5" width="15.42578125" customWidth="1"/>
    <col min="6" max="12" width="9.140625" hidden="1" customWidth="1"/>
    <col min="14" max="14" width="8" customWidth="1"/>
    <col min="20" max="20" width="1.85546875" customWidth="1"/>
    <col min="22" max="22" width="1" customWidth="1"/>
  </cols>
  <sheetData>
    <row r="1" spans="1:22" x14ac:dyDescent="0.2">
      <c r="A1" s="17" t="s">
        <v>0</v>
      </c>
      <c r="B1" s="17"/>
      <c r="C1" s="1"/>
      <c r="D1" s="2"/>
    </row>
    <row r="2" spans="1:22" x14ac:dyDescent="0.2">
      <c r="A2" s="20" t="s">
        <v>2</v>
      </c>
      <c r="B2" s="20"/>
      <c r="C2" s="1"/>
      <c r="D2" s="3"/>
    </row>
    <row r="3" spans="1:22" x14ac:dyDescent="0.2">
      <c r="A3" s="20" t="s">
        <v>3</v>
      </c>
      <c r="B3" s="20"/>
      <c r="C3" s="11"/>
      <c r="D3" s="11"/>
    </row>
    <row r="4" spans="1:22" x14ac:dyDescent="0.2">
      <c r="A4" s="41" t="s">
        <v>4</v>
      </c>
      <c r="B4" s="41"/>
      <c r="C4" s="11"/>
      <c r="D4" s="11"/>
    </row>
    <row r="5" spans="1:22" x14ac:dyDescent="0.2">
      <c r="A5" s="20" t="s">
        <v>207</v>
      </c>
      <c r="B5" s="20"/>
      <c r="C5" s="11"/>
      <c r="D5" s="11"/>
    </row>
    <row r="6" spans="1:22" s="6" customFormat="1" ht="18" x14ac:dyDescent="0.25">
      <c r="A6" s="78" t="s">
        <v>210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</row>
    <row r="7" spans="1:22" x14ac:dyDescent="0.2">
      <c r="A7" s="53" t="s">
        <v>5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</row>
    <row r="8" spans="1:22" x14ac:dyDescent="0.2">
      <c r="A8" s="53" t="s">
        <v>1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11" spans="1:22" x14ac:dyDescent="0.2">
      <c r="F11" t="s">
        <v>240</v>
      </c>
    </row>
    <row r="14" spans="1:22" x14ac:dyDescent="0.2">
      <c r="A14" s="95" t="s">
        <v>6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95" t="s">
        <v>7</v>
      </c>
      <c r="N14" s="42"/>
      <c r="O14" s="95" t="s">
        <v>8</v>
      </c>
      <c r="P14" s="42"/>
      <c r="Q14" s="95" t="s">
        <v>9</v>
      </c>
      <c r="R14" s="42"/>
      <c r="S14" s="95" t="s">
        <v>10</v>
      </c>
      <c r="T14" s="42"/>
      <c r="U14" s="95" t="s">
        <v>11</v>
      </c>
      <c r="V14" s="42"/>
    </row>
    <row r="15" spans="1:22" x14ac:dyDescent="0.2">
      <c r="A15" s="96" t="s">
        <v>219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95" t="s">
        <v>13</v>
      </c>
      <c r="N15" s="42"/>
      <c r="O15" s="95" t="s">
        <v>14</v>
      </c>
      <c r="P15" s="42"/>
      <c r="Q15" s="95" t="s">
        <v>15</v>
      </c>
      <c r="R15" s="42"/>
      <c r="S15" s="95" t="s">
        <v>16</v>
      </c>
      <c r="T15" s="42"/>
      <c r="U15" s="95" t="s">
        <v>17</v>
      </c>
      <c r="V15" s="42"/>
    </row>
    <row r="16" spans="1:22" x14ac:dyDescent="0.2">
      <c r="A16" s="89" t="s">
        <v>96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90">
        <v>1466090.77</v>
      </c>
      <c r="N16" s="42"/>
      <c r="O16" s="90">
        <v>3376426</v>
      </c>
      <c r="P16" s="42"/>
      <c r="Q16" s="90">
        <v>1876796.64</v>
      </c>
      <c r="R16" s="42"/>
      <c r="S16" s="94">
        <v>128.01</v>
      </c>
      <c r="T16" s="42"/>
      <c r="U16" s="94">
        <v>55.59</v>
      </c>
      <c r="V16" s="42"/>
    </row>
    <row r="17" spans="1:22" x14ac:dyDescent="0.2">
      <c r="A17" s="87" t="s">
        <v>225</v>
      </c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88">
        <v>1431570.85</v>
      </c>
      <c r="N17" s="73"/>
      <c r="O17" s="88">
        <v>3266326</v>
      </c>
      <c r="P17" s="73"/>
      <c r="Q17" s="88">
        <v>1792342.84</v>
      </c>
      <c r="R17" s="73"/>
      <c r="S17" s="93">
        <v>125.2</v>
      </c>
      <c r="T17" s="73"/>
      <c r="U17" s="93">
        <v>54.87</v>
      </c>
      <c r="V17" s="73"/>
    </row>
    <row r="18" spans="1:22" x14ac:dyDescent="0.2">
      <c r="A18" s="87" t="s">
        <v>227</v>
      </c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88">
        <v>10370.11</v>
      </c>
      <c r="N18" s="73"/>
      <c r="O18" s="88">
        <v>23000</v>
      </c>
      <c r="P18" s="73"/>
      <c r="Q18" s="88">
        <v>21989.61</v>
      </c>
      <c r="R18" s="73"/>
      <c r="S18" s="93">
        <v>212.05</v>
      </c>
      <c r="T18" s="73"/>
      <c r="U18" s="93">
        <v>95.61</v>
      </c>
      <c r="V18" s="73"/>
    </row>
    <row r="19" spans="1:22" x14ac:dyDescent="0.2">
      <c r="A19" s="87" t="s">
        <v>228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88">
        <v>5608.95</v>
      </c>
      <c r="N19" s="73"/>
      <c r="O19" s="88">
        <v>80000</v>
      </c>
      <c r="P19" s="73"/>
      <c r="Q19" s="88">
        <v>7674.96</v>
      </c>
      <c r="R19" s="73"/>
      <c r="S19" s="93">
        <v>136.83000000000001</v>
      </c>
      <c r="T19" s="73"/>
      <c r="U19" s="93">
        <v>9.59</v>
      </c>
      <c r="V19" s="73"/>
    </row>
    <row r="20" spans="1:22" s="13" customFormat="1" x14ac:dyDescent="0.2">
      <c r="A20" s="87" t="s">
        <v>226</v>
      </c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88">
        <v>13436.16</v>
      </c>
      <c r="N20" s="73"/>
      <c r="O20" s="88">
        <v>6720</v>
      </c>
      <c r="P20" s="73"/>
      <c r="Q20" s="88"/>
      <c r="R20" s="73"/>
      <c r="S20" s="80">
        <f t="shared" ref="S20:S21" si="0">Q20/M20</f>
        <v>0</v>
      </c>
      <c r="T20" s="81"/>
      <c r="U20" s="82">
        <f t="shared" ref="U20:U21" si="1">Q20/O20</f>
        <v>0</v>
      </c>
      <c r="V20" s="83"/>
    </row>
    <row r="21" spans="1:22" x14ac:dyDescent="0.2">
      <c r="A21" s="87" t="s">
        <v>241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88">
        <v>5104.7</v>
      </c>
      <c r="N21" s="73"/>
      <c r="O21" s="88">
        <v>380</v>
      </c>
      <c r="P21" s="73"/>
      <c r="Q21" s="88">
        <v>54789.23</v>
      </c>
      <c r="R21" s="73"/>
      <c r="S21" s="80">
        <f t="shared" si="0"/>
        <v>10.733094990890748</v>
      </c>
      <c r="T21" s="81"/>
      <c r="U21" s="82">
        <f t="shared" si="1"/>
        <v>144.18218421052632</v>
      </c>
      <c r="V21" s="83"/>
    </row>
    <row r="22" spans="1:22" x14ac:dyDescent="0.2">
      <c r="A22" s="89" t="s">
        <v>97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90">
        <v>1528438.35</v>
      </c>
      <c r="N22" s="42"/>
      <c r="O22" s="90">
        <v>3391009</v>
      </c>
      <c r="P22" s="42"/>
      <c r="Q22" s="90">
        <f>Q23+Q24+Q25+Q26+Q27</f>
        <v>1802049.5400000005</v>
      </c>
      <c r="R22" s="42"/>
      <c r="S22" s="91">
        <f>Q22/M22</f>
        <v>1.1790135598207152</v>
      </c>
      <c r="T22" s="92"/>
      <c r="U22" s="91">
        <f>Q22/O22</f>
        <v>0.5314198635273456</v>
      </c>
      <c r="V22" s="92"/>
    </row>
    <row r="23" spans="1:22" x14ac:dyDescent="0.2">
      <c r="A23" s="87" t="s">
        <v>225</v>
      </c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88">
        <v>1470018.86</v>
      </c>
      <c r="N23" s="73"/>
      <c r="O23" s="88">
        <v>3266326</v>
      </c>
      <c r="P23" s="73"/>
      <c r="Q23" s="88">
        <f>'II. POSEBNI DIO'!M19+'II. POSEBNI DIO'!M33+'II. POSEBNI DIO'!M121</f>
        <v>1719228.8300000003</v>
      </c>
      <c r="R23" s="73"/>
      <c r="S23" s="80">
        <f>Q23/M23</f>
        <v>1.1695284167986799</v>
      </c>
      <c r="T23" s="81"/>
      <c r="U23" s="82">
        <f t="shared" ref="U23:U26" si="2">Q23/O23</f>
        <v>0.52634943052224437</v>
      </c>
      <c r="V23" s="83"/>
    </row>
    <row r="24" spans="1:22" x14ac:dyDescent="0.2">
      <c r="A24" s="87" t="s">
        <v>227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88">
        <v>2806.93</v>
      </c>
      <c r="N24" s="73"/>
      <c r="O24" s="88">
        <v>22010</v>
      </c>
      <c r="P24" s="73"/>
      <c r="Q24" s="88">
        <f>'II. POSEBNI DIO'!M75</f>
        <v>21003.07</v>
      </c>
      <c r="R24" s="73"/>
      <c r="S24" s="80">
        <f t="shared" ref="S24:S26" si="3">Q24/M24</f>
        <v>7.4825770503717592</v>
      </c>
      <c r="T24" s="81"/>
      <c r="U24" s="82">
        <f t="shared" si="2"/>
        <v>0.95425124943207629</v>
      </c>
      <c r="V24" s="83"/>
    </row>
    <row r="25" spans="1:22" x14ac:dyDescent="0.2">
      <c r="A25" s="87" t="s">
        <v>228</v>
      </c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88">
        <v>26284.75</v>
      </c>
      <c r="N25" s="73"/>
      <c r="O25" s="88">
        <v>73495</v>
      </c>
      <c r="P25" s="73"/>
      <c r="Q25" s="88">
        <f>'II. POSEBNI DIO'!M88</f>
        <v>44023.239999999991</v>
      </c>
      <c r="R25" s="73"/>
      <c r="S25" s="80">
        <f t="shared" si="3"/>
        <v>1.6748586157372618</v>
      </c>
      <c r="T25" s="81"/>
      <c r="U25" s="82">
        <f t="shared" si="2"/>
        <v>0.59899639431253815</v>
      </c>
      <c r="V25" s="83"/>
    </row>
    <row r="26" spans="1:22" x14ac:dyDescent="0.2">
      <c r="A26" s="84" t="s">
        <v>242</v>
      </c>
      <c r="B26" s="85"/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6">
        <v>4827.71</v>
      </c>
      <c r="N26" s="85"/>
      <c r="O26" s="86">
        <v>9000</v>
      </c>
      <c r="P26" s="85"/>
      <c r="Q26" s="86">
        <f>'II. POSEBNI DIO'!M61</f>
        <v>7148.7800000000007</v>
      </c>
      <c r="R26" s="85"/>
      <c r="S26" s="82">
        <f t="shared" si="3"/>
        <v>1.4807807428366659</v>
      </c>
      <c r="T26" s="83"/>
      <c r="U26" s="82">
        <f t="shared" si="2"/>
        <v>0.79430888888888895</v>
      </c>
      <c r="V26" s="83"/>
    </row>
    <row r="27" spans="1:22" x14ac:dyDescent="0.2">
      <c r="A27" s="84" t="s">
        <v>241</v>
      </c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6">
        <v>24500.1</v>
      </c>
      <c r="N27" s="85"/>
      <c r="O27" s="86">
        <v>20178</v>
      </c>
      <c r="P27" s="85"/>
      <c r="Q27" s="86">
        <f>'II. POSEBNI DIO'!M111</f>
        <v>10645.619999999999</v>
      </c>
      <c r="R27" s="85"/>
      <c r="S27" s="82">
        <f t="shared" ref="S27" si="4">Q27/M27</f>
        <v>0.43451332851702645</v>
      </c>
      <c r="T27" s="83"/>
      <c r="U27" s="82">
        <f t="shared" ref="U27" si="5">Q27/O27</f>
        <v>0.5275854891465952</v>
      </c>
      <c r="V27" s="83"/>
    </row>
  </sheetData>
  <mergeCells count="88">
    <mergeCell ref="A6:U6"/>
    <mergeCell ref="A4:B4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7:V17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8:V18"/>
    <mergeCell ref="A19:L19"/>
    <mergeCell ref="M19:N19"/>
    <mergeCell ref="O19:P19"/>
    <mergeCell ref="Q19:R19"/>
    <mergeCell ref="S19:T19"/>
    <mergeCell ref="A18:L18"/>
    <mergeCell ref="M18:N18"/>
    <mergeCell ref="O18:P18"/>
    <mergeCell ref="Q18:R18"/>
    <mergeCell ref="S18:T18"/>
    <mergeCell ref="A20:L20"/>
    <mergeCell ref="M20:N20"/>
    <mergeCell ref="O20:P20"/>
    <mergeCell ref="Q20:R20"/>
    <mergeCell ref="U19:V19"/>
    <mergeCell ref="U21:V21"/>
    <mergeCell ref="A21:L21"/>
    <mergeCell ref="M21:N21"/>
    <mergeCell ref="O21:P21"/>
    <mergeCell ref="Q21:R21"/>
    <mergeCell ref="S21:T21"/>
    <mergeCell ref="U23:V23"/>
    <mergeCell ref="A22:L22"/>
    <mergeCell ref="M22:N22"/>
    <mergeCell ref="O22:P22"/>
    <mergeCell ref="Q22:R22"/>
    <mergeCell ref="S22:T22"/>
    <mergeCell ref="U22:V22"/>
    <mergeCell ref="A23:L23"/>
    <mergeCell ref="M23:N23"/>
    <mergeCell ref="O23:P23"/>
    <mergeCell ref="Q23:R23"/>
    <mergeCell ref="S23:T23"/>
    <mergeCell ref="A25:L25"/>
    <mergeCell ref="M25:N25"/>
    <mergeCell ref="O25:P25"/>
    <mergeCell ref="Q25:R25"/>
    <mergeCell ref="S25:T25"/>
    <mergeCell ref="M24:N24"/>
    <mergeCell ref="O24:P24"/>
    <mergeCell ref="Q24:R24"/>
    <mergeCell ref="S24:T24"/>
    <mergeCell ref="U24:V24"/>
    <mergeCell ref="S20:T20"/>
    <mergeCell ref="U20:V20"/>
    <mergeCell ref="U27:V27"/>
    <mergeCell ref="A26:L26"/>
    <mergeCell ref="M26:N26"/>
    <mergeCell ref="O26:P26"/>
    <mergeCell ref="Q26:R26"/>
    <mergeCell ref="S26:T26"/>
    <mergeCell ref="U26:V26"/>
    <mergeCell ref="A27:L27"/>
    <mergeCell ref="M27:N27"/>
    <mergeCell ref="O27:P27"/>
    <mergeCell ref="Q27:R27"/>
    <mergeCell ref="S27:T27"/>
    <mergeCell ref="U25:V25"/>
    <mergeCell ref="A24:L24"/>
  </mergeCells>
  <pageMargins left="0.75" right="0.75" top="1" bottom="1" header="0.5" footer="0.5"/>
  <pageSetup scale="95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3"/>
  <sheetViews>
    <sheetView zoomScaleNormal="100" workbookViewId="0">
      <selection activeCell="A7" sqref="A7:P7"/>
    </sheetView>
  </sheetViews>
  <sheetFormatPr defaultRowHeight="12.75" x14ac:dyDescent="0.2"/>
  <cols>
    <col min="4" max="4" width="10.140625" customWidth="1"/>
    <col min="5" max="5" width="24.85546875" customWidth="1"/>
    <col min="6" max="6" width="0.7109375" customWidth="1"/>
    <col min="8" max="8" width="4" customWidth="1"/>
    <col min="9" max="9" width="13.140625" customWidth="1"/>
    <col min="10" max="10" width="4.140625" customWidth="1"/>
    <col min="12" max="12" width="4.85546875" customWidth="1"/>
    <col min="14" max="14" width="1.85546875" customWidth="1"/>
    <col min="15" max="15" width="9" customWidth="1"/>
    <col min="16" max="16" width="1.5703125" hidden="1" customWidth="1"/>
  </cols>
  <sheetData>
    <row r="1" spans="1:17" x14ac:dyDescent="0.2">
      <c r="A1" s="17" t="s">
        <v>0</v>
      </c>
      <c r="B1" s="17"/>
      <c r="C1" s="1"/>
      <c r="D1" s="2"/>
    </row>
    <row r="2" spans="1:17" x14ac:dyDescent="0.2">
      <c r="A2" s="20" t="s">
        <v>2</v>
      </c>
      <c r="B2" s="20"/>
      <c r="C2" s="1"/>
      <c r="D2" s="3"/>
    </row>
    <row r="3" spans="1:17" x14ac:dyDescent="0.2">
      <c r="A3" s="20" t="s">
        <v>3</v>
      </c>
      <c r="B3" s="20"/>
      <c r="C3" s="11"/>
      <c r="D3" s="11"/>
    </row>
    <row r="4" spans="1:17" x14ac:dyDescent="0.2">
      <c r="A4" s="41" t="s">
        <v>4</v>
      </c>
      <c r="B4" s="41"/>
      <c r="C4" s="11"/>
      <c r="D4" s="11"/>
    </row>
    <row r="5" spans="1:17" x14ac:dyDescent="0.2">
      <c r="A5" s="20" t="s">
        <v>207</v>
      </c>
      <c r="B5" s="20"/>
      <c r="C5" s="11"/>
      <c r="D5" s="11"/>
    </row>
    <row r="6" spans="1:17" s="7" customFormat="1" ht="18" x14ac:dyDescent="0.25">
      <c r="A6" s="78" t="s">
        <v>211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</row>
    <row r="7" spans="1:17" x14ac:dyDescent="0.2">
      <c r="A7" s="53" t="s">
        <v>5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17" x14ac:dyDescent="0.2">
      <c r="A8" s="53" t="s">
        <v>1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</row>
    <row r="9" spans="1:17" x14ac:dyDescent="0.2">
      <c r="A9" s="104" t="s">
        <v>98</v>
      </c>
      <c r="B9" s="42"/>
      <c r="C9" s="42"/>
      <c r="D9" s="42"/>
      <c r="E9" s="42"/>
      <c r="F9" s="42"/>
      <c r="G9" s="104" t="s">
        <v>99</v>
      </c>
      <c r="H9" s="42"/>
      <c r="I9" s="104" t="s">
        <v>100</v>
      </c>
      <c r="J9" s="42"/>
      <c r="K9" s="104" t="s">
        <v>101</v>
      </c>
      <c r="L9" s="42"/>
      <c r="M9" s="104" t="s">
        <v>102</v>
      </c>
      <c r="N9" s="42"/>
      <c r="O9" s="104" t="s">
        <v>103</v>
      </c>
      <c r="P9" s="42"/>
    </row>
    <row r="10" spans="1:17" x14ac:dyDescent="0.2">
      <c r="A10" s="103" t="s">
        <v>220</v>
      </c>
      <c r="B10" s="104"/>
      <c r="C10" s="104"/>
      <c r="D10" s="104"/>
      <c r="E10" s="104"/>
      <c r="F10" s="104"/>
      <c r="G10" s="104" t="s">
        <v>13</v>
      </c>
      <c r="H10" s="104"/>
      <c r="I10" s="104" t="s">
        <v>14</v>
      </c>
      <c r="J10" s="104"/>
      <c r="K10" s="104" t="s">
        <v>15</v>
      </c>
      <c r="L10" s="104"/>
      <c r="M10" s="104" t="s">
        <v>16</v>
      </c>
      <c r="N10" s="42"/>
      <c r="O10" s="104" t="s">
        <v>17</v>
      </c>
      <c r="P10" s="42"/>
    </row>
    <row r="11" spans="1:17" x14ac:dyDescent="0.2">
      <c r="A11" s="105" t="s">
        <v>104</v>
      </c>
      <c r="B11" s="106"/>
      <c r="C11" s="106"/>
      <c r="D11" s="106"/>
      <c r="E11" s="106"/>
      <c r="F11" s="106"/>
      <c r="G11" s="107">
        <v>1528438.35</v>
      </c>
      <c r="H11" s="106"/>
      <c r="I11" s="107">
        <v>3391009</v>
      </c>
      <c r="J11" s="106"/>
      <c r="K11" s="107">
        <f>K12</f>
        <v>1802049.5400000003</v>
      </c>
      <c r="L11" s="106"/>
      <c r="M11" s="101">
        <f>K11/G11</f>
        <v>1.1790135598207152</v>
      </c>
      <c r="N11" s="102"/>
      <c r="O11" s="101">
        <f>K11/I11</f>
        <v>0.53141986352734549</v>
      </c>
      <c r="P11" s="102"/>
    </row>
    <row r="12" spans="1:17" x14ac:dyDescent="0.2">
      <c r="A12" s="98" t="s">
        <v>243</v>
      </c>
      <c r="B12" s="73"/>
      <c r="C12" s="73"/>
      <c r="D12" s="73"/>
      <c r="E12" s="73"/>
      <c r="F12" s="73"/>
      <c r="G12" s="99">
        <v>1528438.35</v>
      </c>
      <c r="H12" s="73"/>
      <c r="I12" s="99">
        <v>3391009</v>
      </c>
      <c r="J12" s="73"/>
      <c r="K12" s="99">
        <f>K13</f>
        <v>1802049.5400000003</v>
      </c>
      <c r="L12" s="73"/>
      <c r="M12" s="97">
        <f t="shared" ref="M12:M13" si="0">K12/G12</f>
        <v>1.1790135598207152</v>
      </c>
      <c r="N12" s="81"/>
      <c r="O12" s="97">
        <f t="shared" ref="O12:O13" si="1">K12/I12</f>
        <v>0.53141986352734549</v>
      </c>
      <c r="P12" s="81"/>
      <c r="Q12" s="27"/>
    </row>
    <row r="13" spans="1:17" x14ac:dyDescent="0.2">
      <c r="A13" s="98" t="s">
        <v>244</v>
      </c>
      <c r="B13" s="73"/>
      <c r="C13" s="73"/>
      <c r="D13" s="73"/>
      <c r="E13" s="73"/>
      <c r="F13" s="73"/>
      <c r="G13" s="99">
        <v>1528438.35</v>
      </c>
      <c r="H13" s="73"/>
      <c r="I13" s="100">
        <v>3391009</v>
      </c>
      <c r="J13" s="73"/>
      <c r="K13" s="100">
        <f>'II. POSEBNI DIO'!M17</f>
        <v>1802049.5400000003</v>
      </c>
      <c r="L13" s="73"/>
      <c r="M13" s="97">
        <f t="shared" si="0"/>
        <v>1.1790135598207152</v>
      </c>
      <c r="N13" s="81"/>
      <c r="O13" s="97">
        <f t="shared" si="1"/>
        <v>0.53141986352734549</v>
      </c>
      <c r="P13" s="81"/>
      <c r="Q13" s="27"/>
    </row>
  </sheetData>
  <mergeCells count="34">
    <mergeCell ref="A6:P6"/>
    <mergeCell ref="A4:B4"/>
    <mergeCell ref="A7:P7"/>
    <mergeCell ref="A8:P8"/>
    <mergeCell ref="A9:F9"/>
    <mergeCell ref="G9:H9"/>
    <mergeCell ref="I9:J9"/>
    <mergeCell ref="K9:L9"/>
    <mergeCell ref="M9:N9"/>
    <mergeCell ref="O9:P9"/>
    <mergeCell ref="O11:P11"/>
    <mergeCell ref="A10:F10"/>
    <mergeCell ref="G10:H10"/>
    <mergeCell ref="I10:J10"/>
    <mergeCell ref="K10:L10"/>
    <mergeCell ref="M10:N10"/>
    <mergeCell ref="O10:P10"/>
    <mergeCell ref="A11:F11"/>
    <mergeCell ref="G11:H11"/>
    <mergeCell ref="I11:J11"/>
    <mergeCell ref="K11:L11"/>
    <mergeCell ref="M11:N11"/>
    <mergeCell ref="O13:P13"/>
    <mergeCell ref="A12:F12"/>
    <mergeCell ref="G12:H12"/>
    <mergeCell ref="I12:J12"/>
    <mergeCell ref="K12:L12"/>
    <mergeCell ref="M12:N12"/>
    <mergeCell ref="O12:P12"/>
    <mergeCell ref="A13:F13"/>
    <mergeCell ref="G13:H13"/>
    <mergeCell ref="I13:J13"/>
    <mergeCell ref="K13:L13"/>
    <mergeCell ref="M13:N13"/>
  </mergeCells>
  <pageMargins left="0.75" right="0.75" top="1" bottom="1" header="0.5" footer="0.5"/>
  <pageSetup scale="96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3"/>
  <sheetViews>
    <sheetView zoomScaleNormal="100" workbookViewId="0">
      <selection activeCell="A7" sqref="A7:P7"/>
    </sheetView>
  </sheetViews>
  <sheetFormatPr defaultRowHeight="12.75" x14ac:dyDescent="0.2"/>
  <cols>
    <col min="1" max="1" width="5.28515625" customWidth="1"/>
    <col min="4" max="4" width="10.140625" customWidth="1"/>
    <col min="6" max="6" width="19" customWidth="1"/>
    <col min="7" max="7" width="9.140625" customWidth="1"/>
    <col min="8" max="8" width="5.85546875" customWidth="1"/>
    <col min="9" max="9" width="6.7109375" customWidth="1"/>
    <col min="10" max="10" width="9" customWidth="1"/>
    <col min="12" max="12" width="5.28515625" customWidth="1"/>
    <col min="13" max="13" width="7.28515625" customWidth="1"/>
    <col min="14" max="14" width="2.5703125" customWidth="1"/>
    <col min="16" max="16" width="0.7109375" customWidth="1"/>
  </cols>
  <sheetData>
    <row r="1" spans="1:16" x14ac:dyDescent="0.2">
      <c r="A1" s="17" t="s">
        <v>0</v>
      </c>
      <c r="B1" s="17"/>
      <c r="C1" s="1"/>
      <c r="D1" s="2"/>
    </row>
    <row r="2" spans="1:16" x14ac:dyDescent="0.2">
      <c r="A2" s="20" t="s">
        <v>2</v>
      </c>
      <c r="B2" s="20"/>
      <c r="C2" s="1"/>
      <c r="D2" s="3"/>
    </row>
    <row r="3" spans="1:16" x14ac:dyDescent="0.2">
      <c r="A3" s="20" t="s">
        <v>3</v>
      </c>
      <c r="B3" s="20"/>
      <c r="C3" s="11"/>
      <c r="D3" s="11"/>
    </row>
    <row r="4" spans="1:16" x14ac:dyDescent="0.2">
      <c r="A4" s="41" t="s">
        <v>4</v>
      </c>
      <c r="B4" s="41"/>
      <c r="C4" s="11"/>
      <c r="D4" s="11"/>
    </row>
    <row r="5" spans="1:16" x14ac:dyDescent="0.2">
      <c r="A5" s="20" t="s">
        <v>207</v>
      </c>
      <c r="B5" s="20"/>
      <c r="C5" s="11"/>
      <c r="D5" s="11"/>
    </row>
    <row r="6" spans="1:16" s="8" customFormat="1" ht="18" x14ac:dyDescent="0.25">
      <c r="A6" s="78" t="s">
        <v>212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</row>
    <row r="7" spans="1:16" x14ac:dyDescent="0.2">
      <c r="A7" s="53" t="s">
        <v>5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16" x14ac:dyDescent="0.2">
      <c r="A8" s="53" t="s">
        <v>1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</row>
    <row r="9" spans="1:16" x14ac:dyDescent="0.2">
      <c r="A9" s="117" t="s">
        <v>105</v>
      </c>
      <c r="B9" s="42"/>
      <c r="C9" s="42"/>
      <c r="D9" s="42"/>
      <c r="E9" s="42"/>
      <c r="F9" s="42"/>
      <c r="G9" s="117" t="s">
        <v>99</v>
      </c>
      <c r="H9" s="117"/>
      <c r="I9" s="117" t="s">
        <v>100</v>
      </c>
      <c r="J9" s="117"/>
      <c r="K9" s="117" t="s">
        <v>101</v>
      </c>
      <c r="L9" s="42"/>
      <c r="M9" s="117" t="s">
        <v>102</v>
      </c>
      <c r="N9" s="42"/>
      <c r="O9" s="117" t="s">
        <v>103</v>
      </c>
      <c r="P9" s="42"/>
    </row>
    <row r="10" spans="1:16" x14ac:dyDescent="0.2">
      <c r="A10" s="118" t="s">
        <v>221</v>
      </c>
      <c r="B10" s="42"/>
      <c r="C10" s="42"/>
      <c r="D10" s="42"/>
      <c r="E10" s="42"/>
      <c r="F10" s="42"/>
      <c r="G10" s="116" t="s">
        <v>13</v>
      </c>
      <c r="H10" s="116"/>
      <c r="I10" s="116" t="s">
        <v>14</v>
      </c>
      <c r="J10" s="116"/>
      <c r="K10" s="116" t="s">
        <v>15</v>
      </c>
      <c r="L10" s="42"/>
      <c r="M10" s="116" t="s">
        <v>16</v>
      </c>
      <c r="N10" s="42"/>
      <c r="O10" s="116" t="s">
        <v>17</v>
      </c>
      <c r="P10" s="42"/>
    </row>
    <row r="11" spans="1:16" ht="11.25" customHeight="1" x14ac:dyDescent="0.2">
      <c r="A11" s="28" t="s">
        <v>213</v>
      </c>
      <c r="B11" s="115" t="s">
        <v>214</v>
      </c>
      <c r="C11" s="115"/>
      <c r="D11" s="115"/>
      <c r="E11" s="115"/>
      <c r="F11" s="115"/>
      <c r="G11" s="111"/>
      <c r="H11" s="111"/>
      <c r="I11" s="111"/>
      <c r="J11" s="111"/>
      <c r="K11" s="111"/>
      <c r="L11" s="111"/>
      <c r="M11" s="111"/>
      <c r="N11" s="111"/>
      <c r="O11" s="111"/>
      <c r="P11" s="111"/>
    </row>
    <row r="12" spans="1:16" ht="11.25" customHeight="1" x14ac:dyDescent="0.2">
      <c r="A12" s="28" t="s">
        <v>17</v>
      </c>
      <c r="B12" s="115" t="s">
        <v>215</v>
      </c>
      <c r="C12" s="115"/>
      <c r="D12" s="115"/>
      <c r="E12" s="115"/>
      <c r="F12" s="115"/>
      <c r="G12" s="110" t="s">
        <v>1</v>
      </c>
      <c r="H12" s="110"/>
      <c r="I12" s="110"/>
      <c r="J12" s="110"/>
      <c r="K12" s="110" t="s">
        <v>1</v>
      </c>
      <c r="L12" s="111"/>
      <c r="M12" s="112" t="s">
        <v>1</v>
      </c>
      <c r="N12" s="111"/>
      <c r="O12" s="112" t="s">
        <v>1</v>
      </c>
      <c r="P12" s="111"/>
    </row>
    <row r="13" spans="1:16" x14ac:dyDescent="0.2">
      <c r="A13" s="113"/>
      <c r="B13" s="109"/>
      <c r="C13" s="109"/>
      <c r="D13" s="109"/>
      <c r="E13" s="109"/>
      <c r="F13" s="109"/>
      <c r="G13" s="114" t="s">
        <v>1</v>
      </c>
      <c r="H13" s="114"/>
      <c r="I13" s="114"/>
      <c r="J13" s="114"/>
      <c r="K13" s="114" t="s">
        <v>1</v>
      </c>
      <c r="L13" s="109"/>
      <c r="M13" s="108" t="s">
        <v>1</v>
      </c>
      <c r="N13" s="109"/>
      <c r="O13" s="108" t="s">
        <v>1</v>
      </c>
      <c r="P13" s="109"/>
    </row>
  </sheetData>
  <mergeCells count="34">
    <mergeCell ref="A6:P6"/>
    <mergeCell ref="A4:B4"/>
    <mergeCell ref="O10:P10"/>
    <mergeCell ref="A7:P7"/>
    <mergeCell ref="A8:P8"/>
    <mergeCell ref="A9:F9"/>
    <mergeCell ref="G9:H9"/>
    <mergeCell ref="I9:J9"/>
    <mergeCell ref="K9:L9"/>
    <mergeCell ref="M9:N9"/>
    <mergeCell ref="O9:P9"/>
    <mergeCell ref="A10:F10"/>
    <mergeCell ref="G10:H10"/>
    <mergeCell ref="I10:J10"/>
    <mergeCell ref="K10:L10"/>
    <mergeCell ref="M10:N10"/>
    <mergeCell ref="B12:F12"/>
    <mergeCell ref="O11:P11"/>
    <mergeCell ref="G11:H11"/>
    <mergeCell ref="I11:J11"/>
    <mergeCell ref="K11:L11"/>
    <mergeCell ref="M11:N11"/>
    <mergeCell ref="B11:F11"/>
    <mergeCell ref="A13:F13"/>
    <mergeCell ref="G13:H13"/>
    <mergeCell ref="I13:J13"/>
    <mergeCell ref="K13:L13"/>
    <mergeCell ref="M13:N13"/>
    <mergeCell ref="O13:P13"/>
    <mergeCell ref="G12:H12"/>
    <mergeCell ref="I12:J12"/>
    <mergeCell ref="K12:L12"/>
    <mergeCell ref="M12:N12"/>
    <mergeCell ref="O12:P12"/>
  </mergeCells>
  <pageMargins left="0.75" right="0.75" top="1" bottom="1" header="0.5" footer="0.5"/>
  <pageSetup scale="97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5"/>
  <sheetViews>
    <sheetView workbookViewId="0">
      <selection activeCell="J31" sqref="J31"/>
    </sheetView>
  </sheetViews>
  <sheetFormatPr defaultRowHeight="12.75" x14ac:dyDescent="0.2"/>
  <cols>
    <col min="4" max="4" width="10.140625" customWidth="1"/>
    <col min="6" max="6" width="9.140625" customWidth="1"/>
    <col min="7" max="7" width="6.5703125" customWidth="1"/>
    <col min="8" max="8" width="9.140625" customWidth="1"/>
    <col min="9" max="9" width="12.140625" customWidth="1"/>
    <col min="11" max="11" width="5.28515625" customWidth="1"/>
    <col min="13" max="13" width="4.5703125" customWidth="1"/>
    <col min="15" max="15" width="2.42578125" customWidth="1"/>
  </cols>
  <sheetData>
    <row r="1" spans="1:15" x14ac:dyDescent="0.2">
      <c r="A1" s="17" t="s">
        <v>0</v>
      </c>
      <c r="B1" s="17"/>
      <c r="C1" s="1"/>
      <c r="D1" s="2"/>
    </row>
    <row r="2" spans="1:15" x14ac:dyDescent="0.2">
      <c r="A2" s="20" t="s">
        <v>2</v>
      </c>
      <c r="B2" s="20"/>
      <c r="C2" s="1"/>
      <c r="D2" s="3"/>
    </row>
    <row r="3" spans="1:15" x14ac:dyDescent="0.2">
      <c r="A3" s="20" t="s">
        <v>3</v>
      </c>
      <c r="B3" s="20"/>
      <c r="C3" s="11"/>
      <c r="D3" s="11"/>
    </row>
    <row r="4" spans="1:15" x14ac:dyDescent="0.2">
      <c r="A4" s="41" t="s">
        <v>4</v>
      </c>
      <c r="B4" s="41"/>
      <c r="C4" s="11"/>
      <c r="D4" s="11"/>
    </row>
    <row r="5" spans="1:15" x14ac:dyDescent="0.2">
      <c r="A5" s="20" t="s">
        <v>207</v>
      </c>
      <c r="B5" s="20"/>
      <c r="C5" s="11"/>
      <c r="D5" s="11"/>
    </row>
    <row r="6" spans="1:15" s="9" customFormat="1" ht="18" x14ac:dyDescent="0.25">
      <c r="A6" s="78" t="s">
        <v>230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</row>
    <row r="7" spans="1:15" x14ac:dyDescent="0.2">
      <c r="A7" s="53" t="s">
        <v>5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</row>
    <row r="8" spans="1:15" x14ac:dyDescent="0.2">
      <c r="A8" s="53" t="s">
        <v>1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</row>
    <row r="10" spans="1:15" x14ac:dyDescent="0.2">
      <c r="A10" s="128" t="s">
        <v>6</v>
      </c>
      <c r="B10" s="42"/>
      <c r="C10" s="42"/>
      <c r="D10" s="42"/>
      <c r="E10" s="42"/>
      <c r="F10" s="128" t="s">
        <v>7</v>
      </c>
      <c r="G10" s="42"/>
      <c r="H10" s="128" t="s">
        <v>8</v>
      </c>
      <c r="I10" s="42"/>
      <c r="J10" s="128" t="s">
        <v>9</v>
      </c>
      <c r="K10" s="42"/>
      <c r="L10" s="128" t="s">
        <v>10</v>
      </c>
      <c r="M10" s="42"/>
      <c r="N10" s="128" t="s">
        <v>11</v>
      </c>
      <c r="O10" s="42"/>
    </row>
    <row r="11" spans="1:15" x14ac:dyDescent="0.2">
      <c r="A11" s="96" t="s">
        <v>222</v>
      </c>
      <c r="B11" s="42"/>
      <c r="C11" s="42"/>
      <c r="D11" s="42"/>
      <c r="E11" s="42"/>
      <c r="F11" s="128" t="s">
        <v>13</v>
      </c>
      <c r="G11" s="42"/>
      <c r="H11" s="128" t="s">
        <v>14</v>
      </c>
      <c r="I11" s="42"/>
      <c r="J11" s="128" t="s">
        <v>15</v>
      </c>
      <c r="K11" s="42"/>
      <c r="L11" s="128" t="s">
        <v>16</v>
      </c>
      <c r="M11" s="42"/>
      <c r="N11" s="128" t="s">
        <v>17</v>
      </c>
      <c r="O11" s="42"/>
    </row>
    <row r="12" spans="1:15" x14ac:dyDescent="0.2">
      <c r="A12" s="125"/>
      <c r="B12" s="42"/>
      <c r="C12" s="42"/>
      <c r="D12" s="42"/>
      <c r="E12" s="42"/>
      <c r="F12" s="126"/>
      <c r="G12" s="42"/>
      <c r="H12" s="126"/>
      <c r="I12" s="42"/>
      <c r="J12" s="126"/>
      <c r="K12" s="42"/>
      <c r="L12" s="127"/>
      <c r="M12" s="42"/>
      <c r="N12" s="127"/>
      <c r="O12" s="42"/>
    </row>
    <row r="13" spans="1:15" ht="10.5" customHeight="1" x14ac:dyDescent="0.2">
      <c r="A13" s="124" t="s">
        <v>216</v>
      </c>
      <c r="B13" s="124"/>
      <c r="C13" s="124"/>
      <c r="D13" s="124"/>
      <c r="E13" s="124"/>
      <c r="F13" s="120"/>
      <c r="G13" s="121"/>
      <c r="H13" s="120"/>
      <c r="I13" s="121"/>
      <c r="J13" s="120"/>
      <c r="K13" s="121"/>
      <c r="L13" s="122"/>
      <c r="M13" s="121"/>
      <c r="N13" s="122"/>
      <c r="O13" s="121"/>
    </row>
    <row r="14" spans="1:15" ht="10.5" customHeight="1" x14ac:dyDescent="0.2">
      <c r="A14" s="124" t="s">
        <v>217</v>
      </c>
      <c r="B14" s="124"/>
      <c r="C14" s="124"/>
      <c r="D14" s="124"/>
      <c r="E14" s="124"/>
      <c r="F14" s="120"/>
      <c r="G14" s="121"/>
      <c r="H14" s="120"/>
      <c r="I14" s="121"/>
      <c r="J14" s="120"/>
      <c r="K14" s="121"/>
      <c r="L14" s="122"/>
      <c r="M14" s="121"/>
      <c r="N14" s="122"/>
      <c r="O14" s="121"/>
    </row>
    <row r="15" spans="1:15" x14ac:dyDescent="0.2">
      <c r="A15" s="23"/>
      <c r="B15" s="24"/>
      <c r="C15" s="24"/>
      <c r="D15" s="24"/>
      <c r="E15" s="24"/>
      <c r="F15" s="123"/>
      <c r="G15" s="109"/>
      <c r="H15" s="123"/>
      <c r="I15" s="109"/>
      <c r="J15" s="123"/>
      <c r="K15" s="109"/>
      <c r="L15" s="119"/>
      <c r="M15" s="109"/>
      <c r="N15" s="119"/>
      <c r="O15" s="109"/>
    </row>
  </sheetData>
  <mergeCells count="39">
    <mergeCell ref="A6:N6"/>
    <mergeCell ref="A4:B4"/>
    <mergeCell ref="N11:O11"/>
    <mergeCell ref="A7:N7"/>
    <mergeCell ref="A8:N8"/>
    <mergeCell ref="A10:E10"/>
    <mergeCell ref="F10:G10"/>
    <mergeCell ref="H10:I10"/>
    <mergeCell ref="J10:K10"/>
    <mergeCell ref="L10:M10"/>
    <mergeCell ref="N10:O10"/>
    <mergeCell ref="A11:E11"/>
    <mergeCell ref="F11:G11"/>
    <mergeCell ref="H11:I11"/>
    <mergeCell ref="J11:K11"/>
    <mergeCell ref="L11:M11"/>
    <mergeCell ref="A14:E14"/>
    <mergeCell ref="N13:O13"/>
    <mergeCell ref="A12:E12"/>
    <mergeCell ref="F12:G12"/>
    <mergeCell ref="H12:I12"/>
    <mergeCell ref="J12:K12"/>
    <mergeCell ref="L12:M12"/>
    <mergeCell ref="N12:O12"/>
    <mergeCell ref="F13:G13"/>
    <mergeCell ref="H13:I13"/>
    <mergeCell ref="J13:K13"/>
    <mergeCell ref="L13:M13"/>
    <mergeCell ref="A13:E13"/>
    <mergeCell ref="N15:O15"/>
    <mergeCell ref="F14:G14"/>
    <mergeCell ref="H14:I14"/>
    <mergeCell ref="J14:K14"/>
    <mergeCell ref="L14:M14"/>
    <mergeCell ref="N14:O14"/>
    <mergeCell ref="F15:G15"/>
    <mergeCell ref="H15:I15"/>
    <mergeCell ref="J15:K15"/>
    <mergeCell ref="L15:M15"/>
  </mergeCells>
  <pageMargins left="0.75" right="0.75" top="1" bottom="1" header="0.5" footer="0.5"/>
  <pageSetup orientation="landscape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136"/>
  <sheetViews>
    <sheetView zoomScale="95" zoomScaleNormal="95" zoomScaleSheetLayoutView="100" workbookViewId="0">
      <selection activeCell="A8" sqref="A8:P8"/>
    </sheetView>
  </sheetViews>
  <sheetFormatPr defaultRowHeight="12.75" x14ac:dyDescent="0.2"/>
  <cols>
    <col min="4" max="4" width="10.140625" customWidth="1"/>
  </cols>
  <sheetData>
    <row r="1" spans="1:16" x14ac:dyDescent="0.2">
      <c r="A1" s="17" t="s">
        <v>0</v>
      </c>
      <c r="B1" s="17"/>
      <c r="C1" s="1"/>
      <c r="D1" s="2"/>
    </row>
    <row r="2" spans="1:16" x14ac:dyDescent="0.2">
      <c r="A2" s="20" t="s">
        <v>2</v>
      </c>
      <c r="B2" s="20"/>
      <c r="C2" s="1"/>
      <c r="D2" s="3"/>
    </row>
    <row r="3" spans="1:16" x14ac:dyDescent="0.2">
      <c r="A3" s="20" t="s">
        <v>3</v>
      </c>
      <c r="B3" s="20"/>
      <c r="C3" s="11"/>
      <c r="D3" s="11"/>
    </row>
    <row r="4" spans="1:16" x14ac:dyDescent="0.2">
      <c r="A4" s="41" t="s">
        <v>4</v>
      </c>
      <c r="B4" s="41"/>
      <c r="C4" s="11"/>
      <c r="D4" s="11"/>
    </row>
    <row r="5" spans="1:16" x14ac:dyDescent="0.2">
      <c r="A5" s="20" t="s">
        <v>207</v>
      </c>
      <c r="B5" s="20"/>
      <c r="C5" s="11"/>
      <c r="D5" s="11"/>
    </row>
    <row r="6" spans="1:16" s="13" customFormat="1" ht="18" x14ac:dyDescent="0.25">
      <c r="A6" s="22"/>
      <c r="B6" s="22"/>
      <c r="F6" s="32" t="s">
        <v>224</v>
      </c>
      <c r="G6" s="32"/>
      <c r="H6" s="32"/>
      <c r="I6" s="32"/>
      <c r="J6" s="32"/>
      <c r="K6" s="32"/>
    </row>
    <row r="7" spans="1:16" s="10" customFormat="1" ht="18" x14ac:dyDescent="0.25">
      <c r="A7" s="78" t="s">
        <v>223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8" spans="1:16" x14ac:dyDescent="0.2">
      <c r="A8" s="53" t="s">
        <v>5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</row>
    <row r="9" spans="1:16" x14ac:dyDescent="0.2">
      <c r="A9" s="53" t="s">
        <v>1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</row>
    <row r="10" spans="1:16" x14ac:dyDescent="0.2">
      <c r="A10" s="155" t="s">
        <v>1</v>
      </c>
      <c r="B10" s="42"/>
      <c r="C10" s="155"/>
      <c r="D10" s="42"/>
      <c r="E10" s="42"/>
      <c r="F10" s="42"/>
      <c r="G10" s="42"/>
      <c r="H10" s="42"/>
      <c r="I10" s="42"/>
      <c r="J10" s="42"/>
      <c r="K10" s="151" t="s">
        <v>1</v>
      </c>
      <c r="L10" s="42"/>
      <c r="M10" s="151" t="s">
        <v>1</v>
      </c>
      <c r="N10" s="42"/>
      <c r="O10" s="151" t="s">
        <v>1</v>
      </c>
      <c r="P10" s="42"/>
    </row>
    <row r="11" spans="1:16" x14ac:dyDescent="0.2">
      <c r="A11" s="155" t="s">
        <v>1</v>
      </c>
      <c r="B11" s="42"/>
      <c r="C11" s="155"/>
      <c r="D11" s="42"/>
      <c r="E11" s="42"/>
      <c r="F11" s="42"/>
      <c r="G11" s="42"/>
      <c r="H11" s="42"/>
      <c r="I11" s="42"/>
      <c r="J11" s="42"/>
      <c r="K11" s="151" t="s">
        <v>1</v>
      </c>
      <c r="L11" s="42"/>
      <c r="M11" s="151" t="s">
        <v>1</v>
      </c>
      <c r="N11" s="42"/>
      <c r="O11" s="151" t="s">
        <v>1</v>
      </c>
      <c r="P11" s="42"/>
    </row>
    <row r="12" spans="1:16" x14ac:dyDescent="0.2">
      <c r="A12" s="155" t="s">
        <v>1</v>
      </c>
      <c r="B12" s="42"/>
      <c r="C12" s="155"/>
      <c r="D12" s="42"/>
      <c r="E12" s="151" t="s">
        <v>107</v>
      </c>
      <c r="F12" s="42"/>
      <c r="G12" s="42"/>
      <c r="H12" s="42"/>
      <c r="I12" s="42"/>
      <c r="J12" s="42"/>
      <c r="K12" s="151" t="s">
        <v>100</v>
      </c>
      <c r="L12" s="42"/>
      <c r="M12" s="151" t="s">
        <v>101</v>
      </c>
      <c r="N12" s="42"/>
      <c r="O12" s="151" t="s">
        <v>106</v>
      </c>
      <c r="P12" s="42"/>
    </row>
    <row r="13" spans="1:16" x14ac:dyDescent="0.2">
      <c r="A13" s="151" t="s">
        <v>1</v>
      </c>
      <c r="B13" s="42"/>
      <c r="C13" s="42"/>
      <c r="D13" s="42"/>
      <c r="E13" s="42"/>
      <c r="F13" s="42"/>
      <c r="G13" s="42"/>
      <c r="H13" s="42"/>
      <c r="I13" s="42"/>
      <c r="J13" s="42"/>
      <c r="K13" s="151" t="s">
        <v>13</v>
      </c>
      <c r="L13" s="42"/>
      <c r="M13" s="151" t="s">
        <v>14</v>
      </c>
      <c r="N13" s="42"/>
      <c r="O13" s="151" t="s">
        <v>15</v>
      </c>
      <c r="P13" s="42"/>
    </row>
    <row r="14" spans="1:16" x14ac:dyDescent="0.2">
      <c r="A14" s="152" t="s">
        <v>1</v>
      </c>
      <c r="B14" s="42"/>
      <c r="C14" s="152" t="s">
        <v>108</v>
      </c>
      <c r="D14" s="42"/>
      <c r="E14" s="42"/>
      <c r="F14" s="42"/>
      <c r="G14" s="42"/>
      <c r="H14" s="42"/>
      <c r="I14" s="42"/>
      <c r="J14" s="42"/>
      <c r="K14" s="153">
        <v>3391009</v>
      </c>
      <c r="L14" s="42"/>
      <c r="M14" s="153">
        <f>M15</f>
        <v>1802049.5400000003</v>
      </c>
      <c r="N14" s="42"/>
      <c r="O14" s="154">
        <v>60.59</v>
      </c>
      <c r="P14" s="42"/>
    </row>
    <row r="15" spans="1:16" x14ac:dyDescent="0.2">
      <c r="A15" s="146" t="s">
        <v>1</v>
      </c>
      <c r="B15" s="147"/>
      <c r="C15" s="146" t="s">
        <v>109</v>
      </c>
      <c r="D15" s="147"/>
      <c r="E15" s="147"/>
      <c r="F15" s="147"/>
      <c r="G15" s="147"/>
      <c r="H15" s="147"/>
      <c r="I15" s="147"/>
      <c r="J15" s="147"/>
      <c r="K15" s="148">
        <v>3391009</v>
      </c>
      <c r="L15" s="147"/>
      <c r="M15" s="148">
        <f>M16</f>
        <v>1802049.5400000003</v>
      </c>
      <c r="N15" s="147"/>
      <c r="O15" s="149">
        <f>M15/K15</f>
        <v>0.53141986352734549</v>
      </c>
      <c r="P15" s="150"/>
    </row>
    <row r="16" spans="1:16" x14ac:dyDescent="0.2">
      <c r="A16" s="146" t="s">
        <v>1</v>
      </c>
      <c r="B16" s="147"/>
      <c r="C16" s="146" t="s">
        <v>110</v>
      </c>
      <c r="D16" s="147"/>
      <c r="E16" s="147"/>
      <c r="F16" s="147"/>
      <c r="G16" s="147"/>
      <c r="H16" s="147"/>
      <c r="I16" s="147"/>
      <c r="J16" s="147"/>
      <c r="K16" s="148">
        <v>3391009</v>
      </c>
      <c r="L16" s="147"/>
      <c r="M16" s="148">
        <f>M17</f>
        <v>1802049.5400000003</v>
      </c>
      <c r="N16" s="147"/>
      <c r="O16" s="149">
        <f t="shared" ref="O16:O19" si="0">M16/K16</f>
        <v>0.53141986352734549</v>
      </c>
      <c r="P16" s="150"/>
    </row>
    <row r="17" spans="1:16" x14ac:dyDescent="0.2">
      <c r="A17" s="142" t="s">
        <v>1</v>
      </c>
      <c r="B17" s="30"/>
      <c r="C17" s="142" t="s">
        <v>111</v>
      </c>
      <c r="D17" s="30"/>
      <c r="E17" s="142" t="s">
        <v>112</v>
      </c>
      <c r="F17" s="30"/>
      <c r="G17" s="30"/>
      <c r="H17" s="30"/>
      <c r="I17" s="30"/>
      <c r="J17" s="30"/>
      <c r="K17" s="143">
        <v>3391009</v>
      </c>
      <c r="L17" s="30"/>
      <c r="M17" s="143">
        <f>M18+M29+M32+M61+M74+M120</f>
        <v>1802049.5400000003</v>
      </c>
      <c r="N17" s="30"/>
      <c r="O17" s="144">
        <f t="shared" si="0"/>
        <v>0.53141986352734549</v>
      </c>
      <c r="P17" s="145"/>
    </row>
    <row r="18" spans="1:16" x14ac:dyDescent="0.2">
      <c r="A18" s="135"/>
      <c r="B18" s="136"/>
      <c r="C18" s="135" t="s">
        <v>113</v>
      </c>
      <c r="D18" s="136"/>
      <c r="E18" s="135" t="s">
        <v>114</v>
      </c>
      <c r="F18" s="136"/>
      <c r="G18" s="136"/>
      <c r="H18" s="136"/>
      <c r="I18" s="136"/>
      <c r="J18" s="136"/>
      <c r="K18" s="137">
        <v>2863314</v>
      </c>
      <c r="L18" s="136"/>
      <c r="M18" s="137">
        <f>M19</f>
        <v>1480282.5900000003</v>
      </c>
      <c r="N18" s="136"/>
      <c r="O18" s="138">
        <f t="shared" si="0"/>
        <v>0.51698227648102879</v>
      </c>
      <c r="P18" s="139"/>
    </row>
    <row r="19" spans="1:16" x14ac:dyDescent="0.2">
      <c r="A19" s="130" t="s">
        <v>1</v>
      </c>
      <c r="B19" s="46"/>
      <c r="C19" s="131" t="s">
        <v>225</v>
      </c>
      <c r="D19" s="46"/>
      <c r="E19" s="46"/>
      <c r="F19" s="46"/>
      <c r="G19" s="46"/>
      <c r="H19" s="46"/>
      <c r="I19" s="46"/>
      <c r="J19" s="46"/>
      <c r="K19" s="132">
        <v>2863314</v>
      </c>
      <c r="L19" s="46"/>
      <c r="M19" s="132">
        <f>M20+M25</f>
        <v>1480282.5900000003</v>
      </c>
      <c r="N19" s="46"/>
      <c r="O19" s="133">
        <f t="shared" si="0"/>
        <v>0.51698227648102879</v>
      </c>
      <c r="P19" s="134"/>
    </row>
    <row r="20" spans="1:16" x14ac:dyDescent="0.2">
      <c r="A20" s="129" t="s">
        <v>1</v>
      </c>
      <c r="B20" s="42"/>
      <c r="C20" s="129" t="s">
        <v>115</v>
      </c>
      <c r="D20" s="42"/>
      <c r="E20" s="129" t="s">
        <v>116</v>
      </c>
      <c r="F20" s="42"/>
      <c r="G20" s="42"/>
      <c r="H20" s="42"/>
      <c r="I20" s="42"/>
      <c r="J20" s="42"/>
      <c r="K20" s="57">
        <v>2808579</v>
      </c>
      <c r="L20" s="42"/>
      <c r="M20" s="57">
        <f>M21+M22+M23+M24</f>
        <v>1453088.7200000002</v>
      </c>
      <c r="N20" s="42"/>
      <c r="O20" s="64">
        <f>M20/K20</f>
        <v>0.51737505692380392</v>
      </c>
      <c r="P20" s="59"/>
    </row>
    <row r="21" spans="1:16" x14ac:dyDescent="0.2">
      <c r="A21" s="129" t="s">
        <v>1</v>
      </c>
      <c r="B21" s="42"/>
      <c r="C21" s="129" t="s">
        <v>117</v>
      </c>
      <c r="D21" s="42"/>
      <c r="E21" s="129" t="s">
        <v>118</v>
      </c>
      <c r="F21" s="42"/>
      <c r="G21" s="42"/>
      <c r="H21" s="42"/>
      <c r="I21" s="42"/>
      <c r="J21" s="42"/>
      <c r="K21" s="57" t="s">
        <v>1</v>
      </c>
      <c r="L21" s="42"/>
      <c r="M21" s="57">
        <f>1419388.68-206544.62</f>
        <v>1212844.06</v>
      </c>
      <c r="N21" s="42"/>
      <c r="O21" s="60" t="s">
        <v>1</v>
      </c>
      <c r="P21" s="42"/>
    </row>
    <row r="22" spans="1:16" x14ac:dyDescent="0.2">
      <c r="A22" s="129" t="s">
        <v>1</v>
      </c>
      <c r="B22" s="42"/>
      <c r="C22" s="129" t="s">
        <v>119</v>
      </c>
      <c r="D22" s="42"/>
      <c r="E22" s="129" t="s">
        <v>120</v>
      </c>
      <c r="F22" s="42"/>
      <c r="G22" s="42"/>
      <c r="H22" s="42"/>
      <c r="I22" s="42"/>
      <c r="J22" s="42"/>
      <c r="K22" s="57" t="s">
        <v>1</v>
      </c>
      <c r="L22" s="42"/>
      <c r="M22" s="57">
        <v>6163.87</v>
      </c>
      <c r="N22" s="42"/>
      <c r="O22" s="60" t="s">
        <v>1</v>
      </c>
      <c r="P22" s="42"/>
    </row>
    <row r="23" spans="1:16" x14ac:dyDescent="0.2">
      <c r="A23" s="129" t="s">
        <v>1</v>
      </c>
      <c r="B23" s="42"/>
      <c r="C23" s="129" t="s">
        <v>121</v>
      </c>
      <c r="D23" s="42"/>
      <c r="E23" s="129" t="s">
        <v>122</v>
      </c>
      <c r="F23" s="42"/>
      <c r="G23" s="42"/>
      <c r="H23" s="42"/>
      <c r="I23" s="42"/>
      <c r="J23" s="42"/>
      <c r="K23" s="57" t="s">
        <v>1</v>
      </c>
      <c r="L23" s="42"/>
      <c r="M23" s="57">
        <f>33634.74-911.13+220.72</f>
        <v>32944.329999999994</v>
      </c>
      <c r="N23" s="42"/>
      <c r="O23" s="60" t="s">
        <v>1</v>
      </c>
      <c r="P23" s="42"/>
    </row>
    <row r="24" spans="1:16" x14ac:dyDescent="0.2">
      <c r="A24" s="129" t="s">
        <v>1</v>
      </c>
      <c r="B24" s="42"/>
      <c r="C24" s="129" t="s">
        <v>123</v>
      </c>
      <c r="D24" s="42"/>
      <c r="E24" s="129" t="s">
        <v>124</v>
      </c>
      <c r="F24" s="42"/>
      <c r="G24" s="42"/>
      <c r="H24" s="42"/>
      <c r="I24" s="42"/>
      <c r="J24" s="42"/>
      <c r="K24" s="57" t="s">
        <v>1</v>
      </c>
      <c r="L24" s="42"/>
      <c r="M24" s="57">
        <f>235387.46-34251</f>
        <v>201136.46</v>
      </c>
      <c r="N24" s="42"/>
      <c r="O24" s="60" t="s">
        <v>1</v>
      </c>
      <c r="P24" s="42"/>
    </row>
    <row r="25" spans="1:16" x14ac:dyDescent="0.2">
      <c r="A25" s="129" t="s">
        <v>1</v>
      </c>
      <c r="B25" s="42"/>
      <c r="C25" s="129" t="s">
        <v>125</v>
      </c>
      <c r="D25" s="42"/>
      <c r="E25" s="129" t="s">
        <v>126</v>
      </c>
      <c r="F25" s="42"/>
      <c r="G25" s="42"/>
      <c r="H25" s="42"/>
      <c r="I25" s="42"/>
      <c r="J25" s="42"/>
      <c r="K25" s="57">
        <v>54735</v>
      </c>
      <c r="L25" s="42"/>
      <c r="M25" s="57">
        <f>M26+M27+M28</f>
        <v>27193.870000000003</v>
      </c>
      <c r="N25" s="42"/>
      <c r="O25" s="64">
        <f>M25/K25</f>
        <v>0.4968278067050334</v>
      </c>
      <c r="P25" s="59"/>
    </row>
    <row r="26" spans="1:16" x14ac:dyDescent="0.2">
      <c r="A26" s="129" t="s">
        <v>1</v>
      </c>
      <c r="B26" s="42"/>
      <c r="C26" s="129" t="s">
        <v>127</v>
      </c>
      <c r="D26" s="42"/>
      <c r="E26" s="129" t="s">
        <v>128</v>
      </c>
      <c r="F26" s="42"/>
      <c r="G26" s="42"/>
      <c r="H26" s="42"/>
      <c r="I26" s="42"/>
      <c r="J26" s="42"/>
      <c r="K26" s="57" t="s">
        <v>1</v>
      </c>
      <c r="L26" s="42"/>
      <c r="M26" s="57">
        <f>28489.58-4051.71</f>
        <v>24437.870000000003</v>
      </c>
      <c r="N26" s="42"/>
      <c r="O26" s="60" t="s">
        <v>1</v>
      </c>
      <c r="P26" s="42"/>
    </row>
    <row r="27" spans="1:16" x14ac:dyDescent="0.2">
      <c r="A27" s="129" t="s">
        <v>1</v>
      </c>
      <c r="B27" s="42"/>
      <c r="C27" s="129" t="s">
        <v>129</v>
      </c>
      <c r="D27" s="42"/>
      <c r="E27" s="129" t="s">
        <v>130</v>
      </c>
      <c r="F27" s="42"/>
      <c r="G27" s="42"/>
      <c r="H27" s="42"/>
      <c r="I27" s="42"/>
      <c r="J27" s="42"/>
      <c r="K27" s="57" t="s">
        <v>1</v>
      </c>
      <c r="L27" s="42"/>
      <c r="M27" s="57">
        <v>480</v>
      </c>
      <c r="N27" s="42"/>
      <c r="O27" s="60" t="s">
        <v>1</v>
      </c>
      <c r="P27" s="42"/>
    </row>
    <row r="28" spans="1:16" x14ac:dyDescent="0.2">
      <c r="A28" s="129" t="s">
        <v>1</v>
      </c>
      <c r="B28" s="42"/>
      <c r="C28" s="129" t="s">
        <v>131</v>
      </c>
      <c r="D28" s="42"/>
      <c r="E28" s="129" t="s">
        <v>132</v>
      </c>
      <c r="F28" s="42"/>
      <c r="G28" s="42"/>
      <c r="H28" s="42"/>
      <c r="I28" s="42"/>
      <c r="J28" s="42"/>
      <c r="K28" s="57" t="s">
        <v>1</v>
      </c>
      <c r="L28" s="42"/>
      <c r="M28" s="57">
        <f>2664-388</f>
        <v>2276</v>
      </c>
      <c r="N28" s="42"/>
      <c r="O28" s="60" t="s">
        <v>1</v>
      </c>
      <c r="P28" s="42"/>
    </row>
    <row r="29" spans="1:16" x14ac:dyDescent="0.2">
      <c r="A29" s="135"/>
      <c r="B29" s="136"/>
      <c r="C29" s="135" t="s">
        <v>133</v>
      </c>
      <c r="D29" s="136"/>
      <c r="E29" s="135" t="s">
        <v>134</v>
      </c>
      <c r="F29" s="136"/>
      <c r="G29" s="136"/>
      <c r="H29" s="136"/>
      <c r="I29" s="136"/>
      <c r="J29" s="136"/>
      <c r="K29" s="137">
        <v>1162</v>
      </c>
      <c r="L29" s="136"/>
      <c r="M29" s="137">
        <v>0</v>
      </c>
      <c r="N29" s="136"/>
      <c r="O29" s="141">
        <v>0</v>
      </c>
      <c r="P29" s="136"/>
    </row>
    <row r="30" spans="1:16" x14ac:dyDescent="0.2">
      <c r="A30" s="130" t="s">
        <v>1</v>
      </c>
      <c r="B30" s="46"/>
      <c r="C30" s="131" t="s">
        <v>225</v>
      </c>
      <c r="D30" s="46"/>
      <c r="E30" s="46"/>
      <c r="F30" s="46"/>
      <c r="G30" s="46"/>
      <c r="H30" s="46"/>
      <c r="I30" s="46"/>
      <c r="J30" s="46"/>
      <c r="K30" s="132">
        <v>1162</v>
      </c>
      <c r="L30" s="46"/>
      <c r="M30" s="132">
        <v>0</v>
      </c>
      <c r="N30" s="46"/>
      <c r="O30" s="140">
        <v>0</v>
      </c>
      <c r="P30" s="46"/>
    </row>
    <row r="31" spans="1:16" x14ac:dyDescent="0.2">
      <c r="A31" s="129" t="s">
        <v>1</v>
      </c>
      <c r="B31" s="42"/>
      <c r="C31" s="129" t="s">
        <v>125</v>
      </c>
      <c r="D31" s="42"/>
      <c r="E31" s="129" t="s">
        <v>126</v>
      </c>
      <c r="F31" s="42"/>
      <c r="G31" s="42"/>
      <c r="H31" s="42"/>
      <c r="I31" s="42"/>
      <c r="J31" s="42"/>
      <c r="K31" s="57">
        <v>1162</v>
      </c>
      <c r="L31" s="42"/>
      <c r="M31" s="57">
        <v>0</v>
      </c>
      <c r="N31" s="42"/>
      <c r="O31" s="60">
        <v>0</v>
      </c>
      <c r="P31" s="42"/>
    </row>
    <row r="32" spans="1:16" x14ac:dyDescent="0.2">
      <c r="A32" s="135"/>
      <c r="B32" s="136"/>
      <c r="C32" s="135" t="s">
        <v>135</v>
      </c>
      <c r="D32" s="136"/>
      <c r="E32" s="135" t="s">
        <v>136</v>
      </c>
      <c r="F32" s="136"/>
      <c r="G32" s="136"/>
      <c r="H32" s="136"/>
      <c r="I32" s="136"/>
      <c r="J32" s="136"/>
      <c r="K32" s="137">
        <v>401850</v>
      </c>
      <c r="L32" s="136"/>
      <c r="M32" s="137">
        <f>M33</f>
        <v>115036.42000000001</v>
      </c>
      <c r="N32" s="136"/>
      <c r="O32" s="138">
        <f t="shared" ref="O32:O34" si="1">M32/K32</f>
        <v>0.28626706482518355</v>
      </c>
      <c r="P32" s="139"/>
    </row>
    <row r="33" spans="1:16" x14ac:dyDescent="0.2">
      <c r="A33" s="130" t="s">
        <v>1</v>
      </c>
      <c r="B33" s="46"/>
      <c r="C33" s="131" t="s">
        <v>225</v>
      </c>
      <c r="D33" s="46"/>
      <c r="E33" s="46"/>
      <c r="F33" s="46"/>
      <c r="G33" s="46"/>
      <c r="H33" s="46"/>
      <c r="I33" s="46"/>
      <c r="J33" s="46"/>
      <c r="K33" s="132">
        <v>401850</v>
      </c>
      <c r="L33" s="46"/>
      <c r="M33" s="132">
        <f>M34+M56</f>
        <v>115036.42000000001</v>
      </c>
      <c r="N33" s="46"/>
      <c r="O33" s="133">
        <f t="shared" si="1"/>
        <v>0.28626706482518355</v>
      </c>
      <c r="P33" s="134"/>
    </row>
    <row r="34" spans="1:16" x14ac:dyDescent="0.2">
      <c r="A34" s="129" t="s">
        <v>1</v>
      </c>
      <c r="B34" s="42"/>
      <c r="C34" s="129" t="s">
        <v>125</v>
      </c>
      <c r="D34" s="42"/>
      <c r="E34" s="129" t="s">
        <v>126</v>
      </c>
      <c r="F34" s="42"/>
      <c r="G34" s="42"/>
      <c r="H34" s="42"/>
      <c r="I34" s="42"/>
      <c r="J34" s="42"/>
      <c r="K34" s="57">
        <v>379850</v>
      </c>
      <c r="L34" s="42"/>
      <c r="M34" s="57">
        <f>M35+M36+M37+M38+M39+M40+M41+M42+M43+M44+M45+M47+M46+M48+M49+M51+M50+M52+M53+M54+M55</f>
        <v>105062.62000000001</v>
      </c>
      <c r="N34" s="42"/>
      <c r="O34" s="64">
        <f t="shared" si="1"/>
        <v>0.27658975911544031</v>
      </c>
      <c r="P34" s="59"/>
    </row>
    <row r="35" spans="1:16" x14ac:dyDescent="0.2">
      <c r="A35" s="129" t="s">
        <v>1</v>
      </c>
      <c r="B35" s="42"/>
      <c r="C35" s="129" t="s">
        <v>137</v>
      </c>
      <c r="D35" s="42"/>
      <c r="E35" s="129" t="s">
        <v>138</v>
      </c>
      <c r="F35" s="42"/>
      <c r="G35" s="42"/>
      <c r="H35" s="42"/>
      <c r="I35" s="42"/>
      <c r="J35" s="42"/>
      <c r="K35" s="57" t="s">
        <v>1</v>
      </c>
      <c r="L35" s="42"/>
      <c r="M35" s="57">
        <v>93.6</v>
      </c>
      <c r="N35" s="42"/>
      <c r="O35" s="60" t="s">
        <v>1</v>
      </c>
      <c r="P35" s="42"/>
    </row>
    <row r="36" spans="1:16" x14ac:dyDescent="0.2">
      <c r="A36" s="129" t="s">
        <v>1</v>
      </c>
      <c r="B36" s="42"/>
      <c r="C36" s="129" t="s">
        <v>139</v>
      </c>
      <c r="D36" s="42"/>
      <c r="E36" s="129" t="s">
        <v>140</v>
      </c>
      <c r="F36" s="42"/>
      <c r="G36" s="42"/>
      <c r="H36" s="42"/>
      <c r="I36" s="42"/>
      <c r="J36" s="42"/>
      <c r="K36" s="57" t="s">
        <v>1</v>
      </c>
      <c r="L36" s="42"/>
      <c r="M36" s="57">
        <v>460</v>
      </c>
      <c r="N36" s="42"/>
      <c r="O36" s="60" t="s">
        <v>1</v>
      </c>
      <c r="P36" s="42"/>
    </row>
    <row r="37" spans="1:16" x14ac:dyDescent="0.2">
      <c r="A37" s="129" t="s">
        <v>1</v>
      </c>
      <c r="B37" s="42"/>
      <c r="C37" s="129" t="s">
        <v>141</v>
      </c>
      <c r="D37" s="42"/>
      <c r="E37" s="129" t="s">
        <v>142</v>
      </c>
      <c r="F37" s="42"/>
      <c r="G37" s="42"/>
      <c r="H37" s="42"/>
      <c r="I37" s="42"/>
      <c r="J37" s="42"/>
      <c r="K37" s="57" t="s">
        <v>1</v>
      </c>
      <c r="L37" s="42"/>
      <c r="M37" s="57">
        <v>253</v>
      </c>
      <c r="N37" s="42"/>
      <c r="O37" s="60" t="s">
        <v>1</v>
      </c>
      <c r="P37" s="42"/>
    </row>
    <row r="38" spans="1:16" x14ac:dyDescent="0.2">
      <c r="A38" s="129" t="s">
        <v>1</v>
      </c>
      <c r="B38" s="42"/>
      <c r="C38" s="129" t="s">
        <v>143</v>
      </c>
      <c r="D38" s="42"/>
      <c r="E38" s="129" t="s">
        <v>144</v>
      </c>
      <c r="F38" s="42"/>
      <c r="G38" s="42"/>
      <c r="H38" s="42"/>
      <c r="I38" s="42"/>
      <c r="J38" s="42"/>
      <c r="K38" s="57" t="s">
        <v>1</v>
      </c>
      <c r="L38" s="42"/>
      <c r="M38" s="57">
        <f>8910.18-396.63</f>
        <v>8513.5500000000011</v>
      </c>
      <c r="N38" s="42"/>
      <c r="O38" s="60" t="s">
        <v>1</v>
      </c>
      <c r="P38" s="42"/>
    </row>
    <row r="39" spans="1:16" x14ac:dyDescent="0.2">
      <c r="A39" s="129" t="s">
        <v>1</v>
      </c>
      <c r="B39" s="42"/>
      <c r="C39" s="129" t="s">
        <v>145</v>
      </c>
      <c r="D39" s="42"/>
      <c r="E39" s="129" t="s">
        <v>146</v>
      </c>
      <c r="F39" s="42"/>
      <c r="G39" s="42"/>
      <c r="H39" s="42"/>
      <c r="I39" s="42"/>
      <c r="J39" s="42"/>
      <c r="K39" s="57" t="s">
        <v>1</v>
      </c>
      <c r="L39" s="42"/>
      <c r="M39" s="57">
        <v>1096.48</v>
      </c>
      <c r="N39" s="42"/>
      <c r="O39" s="60" t="s">
        <v>1</v>
      </c>
      <c r="P39" s="42"/>
    </row>
    <row r="40" spans="1:16" x14ac:dyDescent="0.2">
      <c r="A40" s="129" t="s">
        <v>1</v>
      </c>
      <c r="B40" s="42"/>
      <c r="C40" s="129" t="s">
        <v>147</v>
      </c>
      <c r="D40" s="42"/>
      <c r="E40" s="129" t="s">
        <v>148</v>
      </c>
      <c r="F40" s="42"/>
      <c r="G40" s="42"/>
      <c r="H40" s="42"/>
      <c r="I40" s="42"/>
      <c r="J40" s="42"/>
      <c r="K40" s="57" t="s">
        <v>1</v>
      </c>
      <c r="L40" s="42"/>
      <c r="M40" s="57">
        <f>23308.5+5132.3-32.3</f>
        <v>28408.5</v>
      </c>
      <c r="N40" s="42"/>
      <c r="O40" s="60" t="s">
        <v>1</v>
      </c>
      <c r="P40" s="42"/>
    </row>
    <row r="41" spans="1:16" x14ac:dyDescent="0.2">
      <c r="A41" s="129" t="s">
        <v>1</v>
      </c>
      <c r="B41" s="42"/>
      <c r="C41" s="129" t="s">
        <v>149</v>
      </c>
      <c r="D41" s="42"/>
      <c r="E41" s="129" t="s">
        <v>150</v>
      </c>
      <c r="F41" s="42"/>
      <c r="G41" s="42"/>
      <c r="H41" s="42"/>
      <c r="I41" s="42"/>
      <c r="J41" s="42"/>
      <c r="K41" s="57" t="s">
        <v>1</v>
      </c>
      <c r="L41" s="42"/>
      <c r="M41" s="57">
        <f>5364.26+530.22</f>
        <v>5894.4800000000005</v>
      </c>
      <c r="N41" s="42"/>
      <c r="O41" s="60" t="s">
        <v>1</v>
      </c>
      <c r="P41" s="42"/>
    </row>
    <row r="42" spans="1:16" x14ac:dyDescent="0.2">
      <c r="A42" s="129" t="s">
        <v>1</v>
      </c>
      <c r="B42" s="42"/>
      <c r="C42" s="129" t="s">
        <v>151</v>
      </c>
      <c r="D42" s="42"/>
      <c r="E42" s="129" t="s">
        <v>152</v>
      </c>
      <c r="F42" s="42"/>
      <c r="G42" s="42"/>
      <c r="H42" s="42"/>
      <c r="I42" s="42"/>
      <c r="J42" s="42"/>
      <c r="K42" s="57" t="s">
        <v>1</v>
      </c>
      <c r="L42" s="42"/>
      <c r="M42" s="57">
        <v>385.8</v>
      </c>
      <c r="N42" s="42"/>
      <c r="O42" s="60" t="s">
        <v>1</v>
      </c>
      <c r="P42" s="42"/>
    </row>
    <row r="43" spans="1:16" x14ac:dyDescent="0.2">
      <c r="A43" s="129" t="s">
        <v>1</v>
      </c>
      <c r="B43" s="42"/>
      <c r="C43" s="129" t="s">
        <v>153</v>
      </c>
      <c r="D43" s="42"/>
      <c r="E43" s="129" t="s">
        <v>154</v>
      </c>
      <c r="F43" s="42"/>
      <c r="G43" s="42"/>
      <c r="H43" s="42"/>
      <c r="I43" s="42"/>
      <c r="J43" s="42"/>
      <c r="K43" s="57" t="s">
        <v>1</v>
      </c>
      <c r="L43" s="42"/>
      <c r="M43" s="57">
        <f>2806.74+463.45-393.26</f>
        <v>2876.9299999999994</v>
      </c>
      <c r="N43" s="42"/>
      <c r="O43" s="60" t="s">
        <v>1</v>
      </c>
      <c r="P43" s="42"/>
    </row>
    <row r="44" spans="1:16" x14ac:dyDescent="0.2">
      <c r="A44" s="129" t="s">
        <v>1</v>
      </c>
      <c r="B44" s="42"/>
      <c r="C44" s="129" t="s">
        <v>155</v>
      </c>
      <c r="D44" s="42"/>
      <c r="E44" s="129" t="s">
        <v>156</v>
      </c>
      <c r="F44" s="42"/>
      <c r="G44" s="42"/>
      <c r="H44" s="42"/>
      <c r="I44" s="42"/>
      <c r="J44" s="42"/>
      <c r="K44" s="57" t="s">
        <v>1</v>
      </c>
      <c r="L44" s="42"/>
      <c r="M44" s="57">
        <f>3196.98+27.5-205.4</f>
        <v>3019.08</v>
      </c>
      <c r="N44" s="42"/>
      <c r="O44" s="60" t="s">
        <v>1</v>
      </c>
      <c r="P44" s="42"/>
    </row>
    <row r="45" spans="1:16" x14ac:dyDescent="0.2">
      <c r="A45" s="129" t="s">
        <v>1</v>
      </c>
      <c r="B45" s="42"/>
      <c r="C45" s="129" t="s">
        <v>157</v>
      </c>
      <c r="D45" s="42"/>
      <c r="E45" s="129" t="s">
        <v>158</v>
      </c>
      <c r="F45" s="42"/>
      <c r="G45" s="42"/>
      <c r="H45" s="42"/>
      <c r="I45" s="42"/>
      <c r="J45" s="42"/>
      <c r="K45" s="57" t="s">
        <v>1</v>
      </c>
      <c r="L45" s="42"/>
      <c r="M45" s="57">
        <v>920</v>
      </c>
      <c r="N45" s="42"/>
      <c r="O45" s="60" t="s">
        <v>1</v>
      </c>
      <c r="P45" s="42"/>
    </row>
    <row r="46" spans="1:16" x14ac:dyDescent="0.2">
      <c r="A46" s="129" t="s">
        <v>1</v>
      </c>
      <c r="B46" s="42"/>
      <c r="C46" s="129" t="s">
        <v>159</v>
      </c>
      <c r="D46" s="42"/>
      <c r="E46" s="129" t="s">
        <v>160</v>
      </c>
      <c r="F46" s="42"/>
      <c r="G46" s="42"/>
      <c r="H46" s="42"/>
      <c r="I46" s="42"/>
      <c r="J46" s="42"/>
      <c r="K46" s="57" t="s">
        <v>1</v>
      </c>
      <c r="L46" s="42"/>
      <c r="M46" s="57">
        <f>13592.45+565.35-1017.89</f>
        <v>13139.910000000002</v>
      </c>
      <c r="N46" s="42"/>
      <c r="O46" s="60" t="s">
        <v>1</v>
      </c>
      <c r="P46" s="42"/>
    </row>
    <row r="47" spans="1:16" x14ac:dyDescent="0.2">
      <c r="A47" s="129" t="s">
        <v>1</v>
      </c>
      <c r="B47" s="42"/>
      <c r="C47" s="129" t="s">
        <v>161</v>
      </c>
      <c r="D47" s="42"/>
      <c r="E47" s="129" t="s">
        <v>162</v>
      </c>
      <c r="F47" s="42"/>
      <c r="G47" s="42"/>
      <c r="H47" s="42"/>
      <c r="I47" s="42"/>
      <c r="J47" s="42"/>
      <c r="K47" s="57" t="s">
        <v>1</v>
      </c>
      <c r="L47" s="42"/>
      <c r="M47" s="57">
        <v>7195.64</v>
      </c>
      <c r="N47" s="42"/>
      <c r="O47" s="60" t="s">
        <v>1</v>
      </c>
      <c r="P47" s="42"/>
    </row>
    <row r="48" spans="1:16" x14ac:dyDescent="0.2">
      <c r="A48" s="129" t="s">
        <v>1</v>
      </c>
      <c r="B48" s="42"/>
      <c r="C48" s="129" t="s">
        <v>129</v>
      </c>
      <c r="D48" s="42"/>
      <c r="E48" s="129" t="s">
        <v>130</v>
      </c>
      <c r="F48" s="42"/>
      <c r="G48" s="42"/>
      <c r="H48" s="42"/>
      <c r="I48" s="42"/>
      <c r="J48" s="42"/>
      <c r="K48" s="57" t="s">
        <v>1</v>
      </c>
      <c r="L48" s="42"/>
      <c r="M48" s="57">
        <f>280+135.41</f>
        <v>415.40999999999997</v>
      </c>
      <c r="N48" s="42"/>
      <c r="O48" s="60" t="s">
        <v>1</v>
      </c>
      <c r="P48" s="42"/>
    </row>
    <row r="49" spans="1:16" x14ac:dyDescent="0.2">
      <c r="A49" s="129" t="s">
        <v>1</v>
      </c>
      <c r="B49" s="42"/>
      <c r="C49" s="129" t="s">
        <v>163</v>
      </c>
      <c r="D49" s="42"/>
      <c r="E49" s="129" t="s">
        <v>164</v>
      </c>
      <c r="F49" s="42"/>
      <c r="G49" s="42"/>
      <c r="H49" s="42"/>
      <c r="I49" s="42"/>
      <c r="J49" s="42"/>
      <c r="K49" s="57" t="s">
        <v>1</v>
      </c>
      <c r="L49" s="42"/>
      <c r="M49" s="57">
        <f>11500.67+1457.29-1145.4</f>
        <v>11812.56</v>
      </c>
      <c r="N49" s="42"/>
      <c r="O49" s="60" t="s">
        <v>1</v>
      </c>
      <c r="P49" s="42"/>
    </row>
    <row r="50" spans="1:16" x14ac:dyDescent="0.2">
      <c r="A50" s="129" t="s">
        <v>1</v>
      </c>
      <c r="B50" s="42"/>
      <c r="C50" s="129" t="s">
        <v>165</v>
      </c>
      <c r="D50" s="42"/>
      <c r="E50" s="129" t="s">
        <v>166</v>
      </c>
      <c r="F50" s="42"/>
      <c r="G50" s="42"/>
      <c r="H50" s="42"/>
      <c r="I50" s="42"/>
      <c r="J50" s="42"/>
      <c r="K50" s="57" t="s">
        <v>1</v>
      </c>
      <c r="L50" s="42"/>
      <c r="M50" s="57">
        <f>6877.01+332.5-250</f>
        <v>6959.51</v>
      </c>
      <c r="N50" s="42"/>
      <c r="O50" s="60" t="s">
        <v>1</v>
      </c>
      <c r="P50" s="42"/>
    </row>
    <row r="51" spans="1:16" x14ac:dyDescent="0.2">
      <c r="A51" s="129" t="s">
        <v>1</v>
      </c>
      <c r="B51" s="42"/>
      <c r="C51" s="129" t="s">
        <v>167</v>
      </c>
      <c r="D51" s="42"/>
      <c r="E51" s="129" t="s">
        <v>168</v>
      </c>
      <c r="F51" s="42"/>
      <c r="G51" s="42"/>
      <c r="H51" s="42"/>
      <c r="I51" s="42"/>
      <c r="J51" s="42"/>
      <c r="K51" s="57" t="s">
        <v>1</v>
      </c>
      <c r="L51" s="42"/>
      <c r="M51" s="57">
        <f>6470.55-1160.48+1209.12</f>
        <v>6519.19</v>
      </c>
      <c r="N51" s="42"/>
      <c r="O51" s="60" t="s">
        <v>1</v>
      </c>
      <c r="P51" s="42"/>
    </row>
    <row r="52" spans="1:16" x14ac:dyDescent="0.2">
      <c r="A52" s="129" t="s">
        <v>1</v>
      </c>
      <c r="B52" s="42"/>
      <c r="C52" s="129" t="s">
        <v>169</v>
      </c>
      <c r="D52" s="42"/>
      <c r="E52" s="129" t="s">
        <v>170</v>
      </c>
      <c r="F52" s="42"/>
      <c r="G52" s="42"/>
      <c r="H52" s="42"/>
      <c r="I52" s="42"/>
      <c r="J52" s="42"/>
      <c r="K52" s="57" t="s">
        <v>1</v>
      </c>
      <c r="L52" s="42"/>
      <c r="M52" s="57">
        <f>3264-473</f>
        <v>2791</v>
      </c>
      <c r="N52" s="42"/>
      <c r="O52" s="60" t="s">
        <v>1</v>
      </c>
      <c r="P52" s="42"/>
    </row>
    <row r="53" spans="1:16" x14ac:dyDescent="0.2">
      <c r="A53" s="129" t="s">
        <v>1</v>
      </c>
      <c r="B53" s="42"/>
      <c r="C53" s="129" t="s">
        <v>171</v>
      </c>
      <c r="D53" s="42"/>
      <c r="E53" s="129" t="s">
        <v>172</v>
      </c>
      <c r="F53" s="42"/>
      <c r="G53" s="42"/>
      <c r="H53" s="42"/>
      <c r="I53" s="42"/>
      <c r="J53" s="42"/>
      <c r="K53" s="57" t="s">
        <v>1</v>
      </c>
      <c r="L53" s="42"/>
      <c r="M53" s="57">
        <v>4065.11</v>
      </c>
      <c r="N53" s="42"/>
      <c r="O53" s="60" t="s">
        <v>1</v>
      </c>
      <c r="P53" s="42"/>
    </row>
    <row r="54" spans="1:16" x14ac:dyDescent="0.2">
      <c r="A54" s="129" t="s">
        <v>1</v>
      </c>
      <c r="B54" s="42"/>
      <c r="C54" s="129" t="s">
        <v>131</v>
      </c>
      <c r="D54" s="42"/>
      <c r="E54" s="129" t="s">
        <v>132</v>
      </c>
      <c r="F54" s="42"/>
      <c r="G54" s="42"/>
      <c r="H54" s="42"/>
      <c r="I54" s="42"/>
      <c r="J54" s="42"/>
      <c r="K54" s="57" t="s">
        <v>1</v>
      </c>
      <c r="L54" s="42"/>
      <c r="M54" s="57">
        <v>63.72</v>
      </c>
      <c r="N54" s="42"/>
      <c r="O54" s="60" t="s">
        <v>1</v>
      </c>
      <c r="P54" s="42"/>
    </row>
    <row r="55" spans="1:16" x14ac:dyDescent="0.2">
      <c r="A55" s="129" t="s">
        <v>1</v>
      </c>
      <c r="B55" s="42"/>
      <c r="C55" s="129" t="s">
        <v>173</v>
      </c>
      <c r="D55" s="42"/>
      <c r="E55" s="129" t="s">
        <v>174</v>
      </c>
      <c r="F55" s="42"/>
      <c r="G55" s="42"/>
      <c r="H55" s="42"/>
      <c r="I55" s="42"/>
      <c r="J55" s="42"/>
      <c r="K55" s="57" t="s">
        <v>1</v>
      </c>
      <c r="L55" s="42"/>
      <c r="M55" s="57">
        <v>179.15</v>
      </c>
      <c r="N55" s="42"/>
      <c r="O55" s="60" t="s">
        <v>1</v>
      </c>
      <c r="P55" s="42"/>
    </row>
    <row r="56" spans="1:16" x14ac:dyDescent="0.2">
      <c r="A56" s="129" t="s">
        <v>1</v>
      </c>
      <c r="B56" s="42"/>
      <c r="C56" s="129" t="s">
        <v>175</v>
      </c>
      <c r="D56" s="42"/>
      <c r="E56" s="129" t="s">
        <v>176</v>
      </c>
      <c r="F56" s="42"/>
      <c r="G56" s="42"/>
      <c r="H56" s="42"/>
      <c r="I56" s="42"/>
      <c r="J56" s="42"/>
      <c r="K56" s="57">
        <v>22000</v>
      </c>
      <c r="L56" s="42"/>
      <c r="M56" s="57">
        <f>M57+M58+M59+M60</f>
        <v>9973.7999999999993</v>
      </c>
      <c r="N56" s="42"/>
      <c r="O56" s="64">
        <f>M56/K56</f>
        <v>0.4533545454545454</v>
      </c>
      <c r="P56" s="59"/>
    </row>
    <row r="57" spans="1:16" x14ac:dyDescent="0.2">
      <c r="A57" s="129" t="s">
        <v>1</v>
      </c>
      <c r="B57" s="42"/>
      <c r="C57" s="129" t="s">
        <v>177</v>
      </c>
      <c r="D57" s="42"/>
      <c r="E57" s="129" t="s">
        <v>178</v>
      </c>
      <c r="F57" s="42"/>
      <c r="G57" s="42"/>
      <c r="H57" s="42"/>
      <c r="I57" s="42"/>
      <c r="J57" s="42"/>
      <c r="K57" s="57" t="s">
        <v>1</v>
      </c>
      <c r="L57" s="42"/>
      <c r="M57" s="57">
        <f>2779.38-1027.4</f>
        <v>1751.98</v>
      </c>
      <c r="N57" s="42"/>
      <c r="O57" s="60" t="s">
        <v>1</v>
      </c>
      <c r="P57" s="42"/>
    </row>
    <row r="58" spans="1:16" x14ac:dyDescent="0.2">
      <c r="A58" s="129" t="s">
        <v>1</v>
      </c>
      <c r="B58" s="42"/>
      <c r="C58" s="129" t="s">
        <v>179</v>
      </c>
      <c r="D58" s="42"/>
      <c r="E58" s="129" t="s">
        <v>180</v>
      </c>
      <c r="F58" s="42"/>
      <c r="G58" s="42"/>
      <c r="H58" s="42"/>
      <c r="I58" s="42"/>
      <c r="J58" s="42"/>
      <c r="K58" s="57" t="s">
        <v>1</v>
      </c>
      <c r="L58" s="42"/>
      <c r="M58" s="57">
        <v>5562.5</v>
      </c>
      <c r="N58" s="42"/>
      <c r="O58" s="60" t="s">
        <v>1</v>
      </c>
      <c r="P58" s="42"/>
    </row>
    <row r="59" spans="1:16" x14ac:dyDescent="0.2">
      <c r="A59" s="129" t="s">
        <v>1</v>
      </c>
      <c r="B59" s="42"/>
      <c r="C59" s="129" t="s">
        <v>181</v>
      </c>
      <c r="D59" s="42"/>
      <c r="E59" s="129" t="s">
        <v>182</v>
      </c>
      <c r="F59" s="42"/>
      <c r="G59" s="42"/>
      <c r="H59" s="42"/>
      <c r="I59" s="42"/>
      <c r="J59" s="42"/>
      <c r="K59" s="57" t="s">
        <v>1</v>
      </c>
      <c r="L59" s="42"/>
      <c r="M59" s="57">
        <v>1971.03</v>
      </c>
      <c r="N59" s="42"/>
      <c r="O59" s="60" t="s">
        <v>1</v>
      </c>
      <c r="P59" s="42"/>
    </row>
    <row r="60" spans="1:16" x14ac:dyDescent="0.2">
      <c r="A60" s="129" t="s">
        <v>1</v>
      </c>
      <c r="B60" s="42"/>
      <c r="C60" s="129" t="s">
        <v>183</v>
      </c>
      <c r="D60" s="42"/>
      <c r="E60" s="129" t="s">
        <v>184</v>
      </c>
      <c r="F60" s="42"/>
      <c r="G60" s="42"/>
      <c r="H60" s="42"/>
      <c r="I60" s="42"/>
      <c r="J60" s="42"/>
      <c r="K60" s="57" t="s">
        <v>1</v>
      </c>
      <c r="L60" s="42"/>
      <c r="M60" s="57">
        <v>688.29</v>
      </c>
      <c r="N60" s="42"/>
      <c r="O60" s="60" t="s">
        <v>1</v>
      </c>
      <c r="P60" s="42"/>
    </row>
    <row r="61" spans="1:16" x14ac:dyDescent="0.2">
      <c r="A61" s="135"/>
      <c r="B61" s="136"/>
      <c r="C61" s="135" t="s">
        <v>185</v>
      </c>
      <c r="D61" s="136"/>
      <c r="E61" s="135" t="s">
        <v>186</v>
      </c>
      <c r="F61" s="136"/>
      <c r="G61" s="136"/>
      <c r="H61" s="136"/>
      <c r="I61" s="136"/>
      <c r="J61" s="136"/>
      <c r="K61" s="137">
        <v>9000</v>
      </c>
      <c r="L61" s="136"/>
      <c r="M61" s="137">
        <f>M62</f>
        <v>7148.7800000000007</v>
      </c>
      <c r="N61" s="136"/>
      <c r="O61" s="138">
        <f t="shared" ref="O61:O62" si="2">M61/K61</f>
        <v>0.79430888888888895</v>
      </c>
      <c r="P61" s="139"/>
    </row>
    <row r="62" spans="1:16" x14ac:dyDescent="0.2">
      <c r="A62" s="130" t="s">
        <v>1</v>
      </c>
      <c r="B62" s="46"/>
      <c r="C62" s="131" t="s">
        <v>226</v>
      </c>
      <c r="D62" s="46"/>
      <c r="E62" s="46"/>
      <c r="F62" s="46"/>
      <c r="G62" s="46"/>
      <c r="H62" s="46"/>
      <c r="I62" s="46"/>
      <c r="J62" s="46"/>
      <c r="K62" s="132">
        <v>9000</v>
      </c>
      <c r="L62" s="46"/>
      <c r="M62" s="132">
        <f>M63+M66+M72</f>
        <v>7148.7800000000007</v>
      </c>
      <c r="N62" s="46"/>
      <c r="O62" s="133">
        <f t="shared" si="2"/>
        <v>0.79430888888888895</v>
      </c>
      <c r="P62" s="134"/>
    </row>
    <row r="63" spans="1:16" x14ac:dyDescent="0.2">
      <c r="A63" s="129" t="s">
        <v>1</v>
      </c>
      <c r="B63" s="42"/>
      <c r="C63" s="129" t="s">
        <v>115</v>
      </c>
      <c r="D63" s="42"/>
      <c r="E63" s="129" t="s">
        <v>116</v>
      </c>
      <c r="F63" s="42"/>
      <c r="G63" s="42"/>
      <c r="H63" s="42"/>
      <c r="I63" s="42"/>
      <c r="J63" s="42"/>
      <c r="K63" s="57">
        <v>0</v>
      </c>
      <c r="L63" s="42"/>
      <c r="M63" s="57">
        <f>M64+M65</f>
        <v>2240.1800000000003</v>
      </c>
      <c r="N63" s="42"/>
      <c r="O63" s="60" t="s">
        <v>1</v>
      </c>
      <c r="P63" s="42"/>
    </row>
    <row r="64" spans="1:16" x14ac:dyDescent="0.2">
      <c r="A64" s="129" t="s">
        <v>1</v>
      </c>
      <c r="B64" s="42"/>
      <c r="C64" s="129" t="s">
        <v>117</v>
      </c>
      <c r="D64" s="42"/>
      <c r="E64" s="129" t="s">
        <v>118</v>
      </c>
      <c r="F64" s="42"/>
      <c r="G64" s="42"/>
      <c r="H64" s="42"/>
      <c r="I64" s="42"/>
      <c r="J64" s="42"/>
      <c r="K64" s="57" t="s">
        <v>1</v>
      </c>
      <c r="L64" s="42"/>
      <c r="M64" s="57">
        <v>1922.9</v>
      </c>
      <c r="N64" s="42"/>
      <c r="O64" s="60" t="s">
        <v>1</v>
      </c>
      <c r="P64" s="42"/>
    </row>
    <row r="65" spans="1:16" x14ac:dyDescent="0.2">
      <c r="A65" s="129" t="s">
        <v>1</v>
      </c>
      <c r="B65" s="42"/>
      <c r="C65" s="129" t="s">
        <v>123</v>
      </c>
      <c r="D65" s="42"/>
      <c r="E65" s="129" t="s">
        <v>124</v>
      </c>
      <c r="F65" s="42"/>
      <c r="G65" s="42"/>
      <c r="H65" s="42"/>
      <c r="I65" s="42"/>
      <c r="J65" s="42"/>
      <c r="K65" s="57" t="s">
        <v>1</v>
      </c>
      <c r="L65" s="42"/>
      <c r="M65" s="57">
        <v>317.27999999999997</v>
      </c>
      <c r="N65" s="42"/>
      <c r="O65" s="60" t="s">
        <v>1</v>
      </c>
      <c r="P65" s="42"/>
    </row>
    <row r="66" spans="1:16" x14ac:dyDescent="0.2">
      <c r="A66" s="129" t="s">
        <v>1</v>
      </c>
      <c r="B66" s="42"/>
      <c r="C66" s="129" t="s">
        <v>125</v>
      </c>
      <c r="D66" s="42"/>
      <c r="E66" s="129" t="s">
        <v>126</v>
      </c>
      <c r="F66" s="42"/>
      <c r="G66" s="42"/>
      <c r="H66" s="42"/>
      <c r="I66" s="42"/>
      <c r="J66" s="42"/>
      <c r="K66" s="57">
        <v>9000</v>
      </c>
      <c r="L66" s="42"/>
      <c r="M66" s="57">
        <f>M67+M68+M69+M70+M71</f>
        <v>4616.75</v>
      </c>
      <c r="N66" s="42"/>
      <c r="O66" s="60">
        <v>61.08</v>
      </c>
      <c r="P66" s="42"/>
    </row>
    <row r="67" spans="1:16" x14ac:dyDescent="0.2">
      <c r="A67" s="129" t="s">
        <v>1</v>
      </c>
      <c r="B67" s="42"/>
      <c r="C67" s="129" t="s">
        <v>127</v>
      </c>
      <c r="D67" s="42"/>
      <c r="E67" s="129" t="s">
        <v>128</v>
      </c>
      <c r="F67" s="42"/>
      <c r="G67" s="42"/>
      <c r="H67" s="42"/>
      <c r="I67" s="42"/>
      <c r="J67" s="42"/>
      <c r="K67" s="57" t="s">
        <v>1</v>
      </c>
      <c r="L67" s="42"/>
      <c r="M67" s="57">
        <v>260</v>
      </c>
      <c r="N67" s="42"/>
      <c r="O67" s="60" t="s">
        <v>1</v>
      </c>
      <c r="P67" s="42"/>
    </row>
    <row r="68" spans="1:16" x14ac:dyDescent="0.2">
      <c r="A68" s="129" t="s">
        <v>1</v>
      </c>
      <c r="B68" s="42"/>
      <c r="C68" s="129" t="s">
        <v>151</v>
      </c>
      <c r="D68" s="42"/>
      <c r="E68" s="129" t="s">
        <v>152</v>
      </c>
      <c r="F68" s="42"/>
      <c r="G68" s="42"/>
      <c r="H68" s="42"/>
      <c r="I68" s="42"/>
      <c r="J68" s="42"/>
      <c r="K68" s="57" t="s">
        <v>1</v>
      </c>
      <c r="L68" s="42"/>
      <c r="M68" s="57">
        <v>200</v>
      </c>
      <c r="N68" s="42"/>
      <c r="O68" s="60" t="s">
        <v>1</v>
      </c>
      <c r="P68" s="42"/>
    </row>
    <row r="69" spans="1:16" x14ac:dyDescent="0.2">
      <c r="A69" s="129" t="s">
        <v>1</v>
      </c>
      <c r="B69" s="42"/>
      <c r="C69" s="129" t="s">
        <v>161</v>
      </c>
      <c r="D69" s="42"/>
      <c r="E69" s="129" t="s">
        <v>162</v>
      </c>
      <c r="F69" s="42"/>
      <c r="G69" s="42"/>
      <c r="H69" s="42"/>
      <c r="I69" s="42"/>
      <c r="J69" s="42"/>
      <c r="K69" s="57" t="s">
        <v>1</v>
      </c>
      <c r="L69" s="42"/>
      <c r="M69" s="57">
        <v>2812.5</v>
      </c>
      <c r="N69" s="42"/>
      <c r="O69" s="60" t="s">
        <v>1</v>
      </c>
      <c r="P69" s="42"/>
    </row>
    <row r="70" spans="1:16" x14ac:dyDescent="0.2">
      <c r="A70" s="129" t="s">
        <v>1</v>
      </c>
      <c r="B70" s="42"/>
      <c r="C70" s="129" t="s">
        <v>163</v>
      </c>
      <c r="D70" s="42"/>
      <c r="E70" s="129" t="s">
        <v>164</v>
      </c>
      <c r="F70" s="42"/>
      <c r="G70" s="42"/>
      <c r="H70" s="42"/>
      <c r="I70" s="42"/>
      <c r="J70" s="42"/>
      <c r="K70" s="57" t="s">
        <v>1</v>
      </c>
      <c r="L70" s="42"/>
      <c r="M70" s="57">
        <v>1344.25</v>
      </c>
      <c r="N70" s="42"/>
      <c r="O70" s="60" t="s">
        <v>1</v>
      </c>
      <c r="P70" s="42"/>
    </row>
    <row r="71" spans="1:16" x14ac:dyDescent="0.2">
      <c r="A71" s="129" t="s">
        <v>1</v>
      </c>
      <c r="B71" s="42"/>
      <c r="C71" s="129" t="s">
        <v>171</v>
      </c>
      <c r="D71" s="42"/>
      <c r="E71" s="129" t="s">
        <v>172</v>
      </c>
      <c r="F71" s="42"/>
      <c r="G71" s="42"/>
      <c r="H71" s="42"/>
      <c r="I71" s="42"/>
      <c r="J71" s="42"/>
      <c r="K71" s="57" t="s">
        <v>1</v>
      </c>
      <c r="L71" s="42"/>
      <c r="M71" s="57">
        <v>0</v>
      </c>
      <c r="N71" s="42"/>
      <c r="O71" s="60" t="s">
        <v>1</v>
      </c>
      <c r="P71" s="42"/>
    </row>
    <row r="72" spans="1:16" x14ac:dyDescent="0.2">
      <c r="A72" s="129" t="s">
        <v>1</v>
      </c>
      <c r="B72" s="42"/>
      <c r="C72" s="129" t="s">
        <v>175</v>
      </c>
      <c r="D72" s="42"/>
      <c r="E72" s="129" t="s">
        <v>176</v>
      </c>
      <c r="F72" s="42"/>
      <c r="G72" s="42"/>
      <c r="H72" s="42"/>
      <c r="I72" s="42"/>
      <c r="J72" s="42"/>
      <c r="K72" s="57">
        <v>0</v>
      </c>
      <c r="L72" s="42"/>
      <c r="M72" s="57">
        <f>M73</f>
        <v>291.85000000000002</v>
      </c>
      <c r="N72" s="42"/>
      <c r="O72" s="60" t="s">
        <v>1</v>
      </c>
      <c r="P72" s="42"/>
    </row>
    <row r="73" spans="1:16" x14ac:dyDescent="0.2">
      <c r="A73" s="129" t="s">
        <v>1</v>
      </c>
      <c r="B73" s="42"/>
      <c r="C73" s="129" t="s">
        <v>187</v>
      </c>
      <c r="D73" s="42"/>
      <c r="E73" s="129" t="s">
        <v>188</v>
      </c>
      <c r="F73" s="42"/>
      <c r="G73" s="42"/>
      <c r="H73" s="42"/>
      <c r="I73" s="42"/>
      <c r="J73" s="42"/>
      <c r="K73" s="57" t="s">
        <v>1</v>
      </c>
      <c r="L73" s="42"/>
      <c r="M73" s="57">
        <v>291.85000000000002</v>
      </c>
      <c r="N73" s="42"/>
      <c r="O73" s="60" t="s">
        <v>1</v>
      </c>
      <c r="P73" s="42"/>
    </row>
    <row r="74" spans="1:16" x14ac:dyDescent="0.2">
      <c r="A74" s="135"/>
      <c r="B74" s="136"/>
      <c r="C74" s="135" t="s">
        <v>189</v>
      </c>
      <c r="D74" s="136"/>
      <c r="E74" s="135" t="s">
        <v>190</v>
      </c>
      <c r="F74" s="136"/>
      <c r="G74" s="136"/>
      <c r="H74" s="136"/>
      <c r="I74" s="136"/>
      <c r="J74" s="136"/>
      <c r="K74" s="137">
        <v>115683</v>
      </c>
      <c r="L74" s="136"/>
      <c r="M74" s="137">
        <f>M75+M88+M111</f>
        <v>75671.929999999993</v>
      </c>
      <c r="N74" s="136"/>
      <c r="O74" s="138">
        <f t="shared" ref="O74:O75" si="3">M74/K74</f>
        <v>0.65413180847661279</v>
      </c>
      <c r="P74" s="139"/>
    </row>
    <row r="75" spans="1:16" x14ac:dyDescent="0.2">
      <c r="A75" s="130" t="s">
        <v>1</v>
      </c>
      <c r="B75" s="46"/>
      <c r="C75" s="131" t="s">
        <v>227</v>
      </c>
      <c r="D75" s="46"/>
      <c r="E75" s="46"/>
      <c r="F75" s="46"/>
      <c r="G75" s="46"/>
      <c r="H75" s="46"/>
      <c r="I75" s="46"/>
      <c r="J75" s="46"/>
      <c r="K75" s="132">
        <v>22010</v>
      </c>
      <c r="L75" s="46"/>
      <c r="M75" s="132">
        <f>M76+M78+M83+M85</f>
        <v>21003.07</v>
      </c>
      <c r="N75" s="46"/>
      <c r="O75" s="133">
        <f t="shared" si="3"/>
        <v>0.95425124943207629</v>
      </c>
      <c r="P75" s="134"/>
    </row>
    <row r="76" spans="1:16" x14ac:dyDescent="0.2">
      <c r="A76" s="129" t="s">
        <v>1</v>
      </c>
      <c r="B76" s="42"/>
      <c r="C76" s="129" t="s">
        <v>115</v>
      </c>
      <c r="D76" s="42"/>
      <c r="E76" s="129" t="s">
        <v>116</v>
      </c>
      <c r="F76" s="42"/>
      <c r="G76" s="42"/>
      <c r="H76" s="42"/>
      <c r="I76" s="42"/>
      <c r="J76" s="42"/>
      <c r="K76" s="57">
        <v>2200</v>
      </c>
      <c r="L76" s="42"/>
      <c r="M76" s="57">
        <f>M77</f>
        <v>3150</v>
      </c>
      <c r="N76" s="42"/>
      <c r="O76" s="60">
        <v>143.18</v>
      </c>
      <c r="P76" s="42"/>
    </row>
    <row r="77" spans="1:16" x14ac:dyDescent="0.2">
      <c r="A77" s="129" t="s">
        <v>1</v>
      </c>
      <c r="B77" s="42"/>
      <c r="C77" s="129" t="s">
        <v>121</v>
      </c>
      <c r="D77" s="42"/>
      <c r="E77" s="129" t="s">
        <v>122</v>
      </c>
      <c r="F77" s="42"/>
      <c r="G77" s="42"/>
      <c r="H77" s="42"/>
      <c r="I77" s="42"/>
      <c r="J77" s="42"/>
      <c r="K77" s="57" t="s">
        <v>1</v>
      </c>
      <c r="L77" s="42"/>
      <c r="M77" s="57">
        <v>3150</v>
      </c>
      <c r="N77" s="42"/>
      <c r="O77" s="60" t="s">
        <v>1</v>
      </c>
      <c r="P77" s="42"/>
    </row>
    <row r="78" spans="1:16" x14ac:dyDescent="0.2">
      <c r="A78" s="129" t="s">
        <v>1</v>
      </c>
      <c r="B78" s="42"/>
      <c r="C78" s="129" t="s">
        <v>125</v>
      </c>
      <c r="D78" s="42"/>
      <c r="E78" s="129" t="s">
        <v>126</v>
      </c>
      <c r="F78" s="42"/>
      <c r="G78" s="42"/>
      <c r="H78" s="42"/>
      <c r="I78" s="42"/>
      <c r="J78" s="42"/>
      <c r="K78" s="57">
        <v>17590</v>
      </c>
      <c r="L78" s="42"/>
      <c r="M78" s="57">
        <f>M79+M80+M81+M82</f>
        <v>12318.89</v>
      </c>
      <c r="N78" s="42"/>
      <c r="O78" s="60">
        <v>68.58</v>
      </c>
      <c r="P78" s="42"/>
    </row>
    <row r="79" spans="1:16" x14ac:dyDescent="0.2">
      <c r="A79" s="129" t="s">
        <v>1</v>
      </c>
      <c r="B79" s="42"/>
      <c r="C79" s="129" t="s">
        <v>143</v>
      </c>
      <c r="D79" s="42"/>
      <c r="E79" s="129" t="s">
        <v>144</v>
      </c>
      <c r="F79" s="42"/>
      <c r="G79" s="42"/>
      <c r="H79" s="42"/>
      <c r="I79" s="42"/>
      <c r="J79" s="42"/>
      <c r="K79" s="57" t="s">
        <v>1</v>
      </c>
      <c r="L79" s="42"/>
      <c r="M79" s="57">
        <f>15.78+362.25</f>
        <v>378.03</v>
      </c>
      <c r="N79" s="42"/>
      <c r="O79" s="60" t="s">
        <v>1</v>
      </c>
      <c r="P79" s="42"/>
    </row>
    <row r="80" spans="1:16" x14ac:dyDescent="0.2">
      <c r="A80" s="129" t="s">
        <v>1</v>
      </c>
      <c r="B80" s="42"/>
      <c r="C80" s="129" t="s">
        <v>145</v>
      </c>
      <c r="D80" s="42"/>
      <c r="E80" s="129" t="s">
        <v>146</v>
      </c>
      <c r="F80" s="42"/>
      <c r="G80" s="42"/>
      <c r="H80" s="42"/>
      <c r="I80" s="42"/>
      <c r="J80" s="42"/>
      <c r="K80" s="57" t="s">
        <v>1</v>
      </c>
      <c r="L80" s="42"/>
      <c r="M80" s="57">
        <v>816.66</v>
      </c>
      <c r="N80" s="42"/>
      <c r="O80" s="60" t="s">
        <v>1</v>
      </c>
      <c r="P80" s="42"/>
    </row>
    <row r="81" spans="1:16" x14ac:dyDescent="0.2">
      <c r="A81" s="129" t="s">
        <v>1</v>
      </c>
      <c r="B81" s="42"/>
      <c r="C81" s="129" t="s">
        <v>149</v>
      </c>
      <c r="D81" s="42"/>
      <c r="E81" s="129" t="s">
        <v>150</v>
      </c>
      <c r="F81" s="42"/>
      <c r="G81" s="42"/>
      <c r="H81" s="42"/>
      <c r="I81" s="42"/>
      <c r="J81" s="42"/>
      <c r="K81" s="57" t="s">
        <v>1</v>
      </c>
      <c r="L81" s="42"/>
      <c r="M81" s="57">
        <v>131.63</v>
      </c>
      <c r="N81" s="42"/>
      <c r="O81" s="60" t="s">
        <v>1</v>
      </c>
      <c r="P81" s="42"/>
    </row>
    <row r="82" spans="1:16" x14ac:dyDescent="0.2">
      <c r="A82" s="129" t="s">
        <v>1</v>
      </c>
      <c r="B82" s="42"/>
      <c r="C82" s="129" t="s">
        <v>163</v>
      </c>
      <c r="D82" s="42"/>
      <c r="E82" s="129" t="s">
        <v>164</v>
      </c>
      <c r="F82" s="42"/>
      <c r="G82" s="42"/>
      <c r="H82" s="42"/>
      <c r="I82" s="42"/>
      <c r="J82" s="42"/>
      <c r="K82" s="57" t="s">
        <v>1</v>
      </c>
      <c r="L82" s="42"/>
      <c r="M82" s="57">
        <f>11098.77-106.2</f>
        <v>10992.57</v>
      </c>
      <c r="N82" s="42"/>
      <c r="O82" s="60" t="s">
        <v>1</v>
      </c>
      <c r="P82" s="42"/>
    </row>
    <row r="83" spans="1:16" x14ac:dyDescent="0.2">
      <c r="A83" s="129" t="s">
        <v>1</v>
      </c>
      <c r="B83" s="42"/>
      <c r="C83" s="129" t="s">
        <v>191</v>
      </c>
      <c r="D83" s="42"/>
      <c r="E83" s="129" t="s">
        <v>192</v>
      </c>
      <c r="F83" s="42"/>
      <c r="G83" s="42"/>
      <c r="H83" s="42"/>
      <c r="I83" s="42"/>
      <c r="J83" s="42"/>
      <c r="K83" s="57">
        <v>720</v>
      </c>
      <c r="L83" s="42"/>
      <c r="M83" s="57">
        <f>M84</f>
        <v>470.39</v>
      </c>
      <c r="N83" s="42"/>
      <c r="O83" s="60">
        <v>65.33</v>
      </c>
      <c r="P83" s="42"/>
    </row>
    <row r="84" spans="1:16" x14ac:dyDescent="0.2">
      <c r="A84" s="129" t="s">
        <v>1</v>
      </c>
      <c r="B84" s="42"/>
      <c r="C84" s="129" t="s">
        <v>193</v>
      </c>
      <c r="D84" s="42"/>
      <c r="E84" s="129" t="s">
        <v>194</v>
      </c>
      <c r="F84" s="42"/>
      <c r="G84" s="42"/>
      <c r="H84" s="42"/>
      <c r="I84" s="42"/>
      <c r="J84" s="42"/>
      <c r="K84" s="57" t="s">
        <v>1</v>
      </c>
      <c r="L84" s="42"/>
      <c r="M84" s="57">
        <v>470.39</v>
      </c>
      <c r="N84" s="42"/>
      <c r="O84" s="60" t="s">
        <v>1</v>
      </c>
      <c r="P84" s="42"/>
    </row>
    <row r="85" spans="1:16" x14ac:dyDescent="0.2">
      <c r="A85" s="129" t="s">
        <v>1</v>
      </c>
      <c r="B85" s="42"/>
      <c r="C85" s="129" t="s">
        <v>175</v>
      </c>
      <c r="D85" s="42"/>
      <c r="E85" s="129" t="s">
        <v>176</v>
      </c>
      <c r="F85" s="42"/>
      <c r="G85" s="42"/>
      <c r="H85" s="42"/>
      <c r="I85" s="42"/>
      <c r="J85" s="42"/>
      <c r="K85" s="57">
        <v>1500</v>
      </c>
      <c r="L85" s="42"/>
      <c r="M85" s="57">
        <f>M87+M86</f>
        <v>5063.79</v>
      </c>
      <c r="N85" s="42"/>
      <c r="O85" s="60">
        <v>249.96</v>
      </c>
      <c r="P85" s="42"/>
    </row>
    <row r="86" spans="1:16" x14ac:dyDescent="0.2">
      <c r="A86" s="129" t="s">
        <v>1</v>
      </c>
      <c r="B86" s="42"/>
      <c r="C86" s="129" t="s">
        <v>177</v>
      </c>
      <c r="D86" s="42"/>
      <c r="E86" s="129" t="s">
        <v>178</v>
      </c>
      <c r="F86" s="42"/>
      <c r="G86" s="42"/>
      <c r="H86" s="42"/>
      <c r="I86" s="42"/>
      <c r="J86" s="42"/>
      <c r="K86" s="57" t="s">
        <v>1</v>
      </c>
      <c r="L86" s="42"/>
      <c r="M86" s="57">
        <v>66.95</v>
      </c>
      <c r="N86" s="42"/>
      <c r="O86" s="60" t="s">
        <v>1</v>
      </c>
      <c r="P86" s="42"/>
    </row>
    <row r="87" spans="1:16" x14ac:dyDescent="0.2">
      <c r="A87" s="129" t="s">
        <v>1</v>
      </c>
      <c r="B87" s="42"/>
      <c r="C87" s="129" t="s">
        <v>183</v>
      </c>
      <c r="D87" s="42"/>
      <c r="E87" s="129" t="s">
        <v>184</v>
      </c>
      <c r="F87" s="42"/>
      <c r="G87" s="42"/>
      <c r="H87" s="42"/>
      <c r="I87" s="42"/>
      <c r="J87" s="42"/>
      <c r="K87" s="57" t="s">
        <v>1</v>
      </c>
      <c r="L87" s="42"/>
      <c r="M87" s="57">
        <f>3682.38+1314.46</f>
        <v>4996.84</v>
      </c>
      <c r="N87" s="42"/>
      <c r="O87" s="60" t="s">
        <v>1</v>
      </c>
      <c r="P87" s="42"/>
    </row>
    <row r="88" spans="1:16" x14ac:dyDescent="0.2">
      <c r="A88" s="130" t="s">
        <v>1</v>
      </c>
      <c r="B88" s="46"/>
      <c r="C88" s="131" t="s">
        <v>228</v>
      </c>
      <c r="D88" s="46"/>
      <c r="E88" s="46"/>
      <c r="F88" s="46"/>
      <c r="G88" s="46"/>
      <c r="H88" s="46"/>
      <c r="I88" s="46"/>
      <c r="J88" s="46"/>
      <c r="K88" s="132">
        <v>73495</v>
      </c>
      <c r="L88" s="46"/>
      <c r="M88" s="132">
        <f>M89+M93+M104+M107+M109</f>
        <v>44023.239999999991</v>
      </c>
      <c r="N88" s="46"/>
      <c r="O88" s="133">
        <f>M88/K88</f>
        <v>0.59899639431253815</v>
      </c>
      <c r="P88" s="134"/>
    </row>
    <row r="89" spans="1:16" x14ac:dyDescent="0.2">
      <c r="A89" s="129" t="s">
        <v>1</v>
      </c>
      <c r="B89" s="42"/>
      <c r="C89" s="129" t="s">
        <v>115</v>
      </c>
      <c r="D89" s="42"/>
      <c r="E89" s="129" t="s">
        <v>116</v>
      </c>
      <c r="F89" s="42"/>
      <c r="G89" s="42"/>
      <c r="H89" s="42"/>
      <c r="I89" s="42"/>
      <c r="J89" s="42"/>
      <c r="K89" s="57">
        <v>23331</v>
      </c>
      <c r="L89" s="42"/>
      <c r="M89" s="57">
        <f>M90+M91+M92</f>
        <v>19483.629999999997</v>
      </c>
      <c r="N89" s="42"/>
      <c r="O89" s="60">
        <v>97.3</v>
      </c>
      <c r="P89" s="42"/>
    </row>
    <row r="90" spans="1:16" x14ac:dyDescent="0.2">
      <c r="A90" s="129" t="s">
        <v>1</v>
      </c>
      <c r="B90" s="42"/>
      <c r="C90" s="129" t="s">
        <v>117</v>
      </c>
      <c r="D90" s="42"/>
      <c r="E90" s="129" t="s">
        <v>118</v>
      </c>
      <c r="F90" s="42"/>
      <c r="G90" s="42"/>
      <c r="H90" s="42"/>
      <c r="I90" s="42"/>
      <c r="J90" s="42"/>
      <c r="K90" s="57" t="s">
        <v>1</v>
      </c>
      <c r="L90" s="42"/>
      <c r="M90" s="57">
        <f>19142.96-2762.18</f>
        <v>16380.779999999999</v>
      </c>
      <c r="N90" s="42"/>
      <c r="O90" s="60" t="s">
        <v>1</v>
      </c>
      <c r="P90" s="42"/>
    </row>
    <row r="91" spans="1:16" x14ac:dyDescent="0.2">
      <c r="A91" s="129" t="s">
        <v>1</v>
      </c>
      <c r="B91" s="42"/>
      <c r="C91" s="129" t="s">
        <v>121</v>
      </c>
      <c r="D91" s="42"/>
      <c r="E91" s="129" t="s">
        <v>122</v>
      </c>
      <c r="F91" s="42"/>
      <c r="G91" s="42"/>
      <c r="H91" s="42"/>
      <c r="I91" s="42"/>
      <c r="J91" s="42"/>
      <c r="K91" s="57" t="s">
        <v>1</v>
      </c>
      <c r="L91" s="42"/>
      <c r="M91" s="57">
        <v>400</v>
      </c>
      <c r="N91" s="42"/>
      <c r="O91" s="60" t="s">
        <v>1</v>
      </c>
      <c r="P91" s="42"/>
    </row>
    <row r="92" spans="1:16" x14ac:dyDescent="0.2">
      <c r="A92" s="129" t="s">
        <v>1</v>
      </c>
      <c r="B92" s="42"/>
      <c r="C92" s="129" t="s">
        <v>123</v>
      </c>
      <c r="D92" s="42"/>
      <c r="E92" s="129" t="s">
        <v>124</v>
      </c>
      <c r="F92" s="42"/>
      <c r="G92" s="42"/>
      <c r="H92" s="42"/>
      <c r="I92" s="42"/>
      <c r="J92" s="42"/>
      <c r="K92" s="57" t="s">
        <v>1</v>
      </c>
      <c r="L92" s="42"/>
      <c r="M92" s="57">
        <f>3158.61-455.76</f>
        <v>2702.8500000000004</v>
      </c>
      <c r="N92" s="42"/>
      <c r="O92" s="60" t="s">
        <v>1</v>
      </c>
      <c r="P92" s="42"/>
    </row>
    <row r="93" spans="1:16" x14ac:dyDescent="0.2">
      <c r="A93" s="129" t="s">
        <v>1</v>
      </c>
      <c r="B93" s="42"/>
      <c r="C93" s="129" t="s">
        <v>125</v>
      </c>
      <c r="D93" s="42"/>
      <c r="E93" s="129" t="s">
        <v>126</v>
      </c>
      <c r="F93" s="42"/>
      <c r="G93" s="42"/>
      <c r="H93" s="42"/>
      <c r="I93" s="42"/>
      <c r="J93" s="42"/>
      <c r="K93" s="57">
        <v>40925</v>
      </c>
      <c r="L93" s="42"/>
      <c r="M93" s="57">
        <f>M94+M95+M96+M97+M98+M99+M100+M101+M102+M103</f>
        <v>23403.1</v>
      </c>
      <c r="N93" s="42"/>
      <c r="O93" s="60">
        <v>56.24</v>
      </c>
      <c r="P93" s="42"/>
    </row>
    <row r="94" spans="1:16" x14ac:dyDescent="0.2">
      <c r="A94" s="129" t="s">
        <v>1</v>
      </c>
      <c r="B94" s="42"/>
      <c r="C94" s="129" t="s">
        <v>137</v>
      </c>
      <c r="D94" s="42"/>
      <c r="E94" s="129" t="s">
        <v>138</v>
      </c>
      <c r="F94" s="42"/>
      <c r="G94" s="42"/>
      <c r="H94" s="42"/>
      <c r="I94" s="42"/>
      <c r="J94" s="42"/>
      <c r="K94" s="57" t="s">
        <v>1</v>
      </c>
      <c r="L94" s="42"/>
      <c r="M94" s="57">
        <v>5404.66</v>
      </c>
      <c r="N94" s="42"/>
      <c r="O94" s="60" t="s">
        <v>1</v>
      </c>
      <c r="P94" s="42"/>
    </row>
    <row r="95" spans="1:16" x14ac:dyDescent="0.2">
      <c r="A95" s="129" t="s">
        <v>1</v>
      </c>
      <c r="B95" s="42"/>
      <c r="C95" s="129" t="s">
        <v>127</v>
      </c>
      <c r="D95" s="42"/>
      <c r="E95" s="129" t="s">
        <v>128</v>
      </c>
      <c r="F95" s="42"/>
      <c r="G95" s="42"/>
      <c r="H95" s="42"/>
      <c r="I95" s="42"/>
      <c r="J95" s="42"/>
      <c r="K95" s="57" t="s">
        <v>1</v>
      </c>
      <c r="L95" s="42"/>
      <c r="M95" s="57">
        <f>403.07-51.06</f>
        <v>352.01</v>
      </c>
      <c r="N95" s="42"/>
      <c r="O95" s="60" t="s">
        <v>1</v>
      </c>
      <c r="P95" s="42"/>
    </row>
    <row r="96" spans="1:16" x14ac:dyDescent="0.2">
      <c r="A96" s="129" t="s">
        <v>1</v>
      </c>
      <c r="B96" s="42"/>
      <c r="C96" s="129" t="s">
        <v>143</v>
      </c>
      <c r="D96" s="42"/>
      <c r="E96" s="129" t="s">
        <v>144</v>
      </c>
      <c r="F96" s="42"/>
      <c r="G96" s="42"/>
      <c r="H96" s="42"/>
      <c r="I96" s="42"/>
      <c r="J96" s="42"/>
      <c r="K96" s="57" t="s">
        <v>1</v>
      </c>
      <c r="L96" s="42"/>
      <c r="M96" s="57">
        <v>3.6</v>
      </c>
      <c r="N96" s="42"/>
      <c r="O96" s="60" t="s">
        <v>1</v>
      </c>
      <c r="P96" s="42"/>
    </row>
    <row r="97" spans="1:16" x14ac:dyDescent="0.2">
      <c r="A97" s="129" t="s">
        <v>1</v>
      </c>
      <c r="B97" s="42"/>
      <c r="C97" s="129" t="s">
        <v>145</v>
      </c>
      <c r="D97" s="42"/>
      <c r="E97" s="129" t="s">
        <v>146</v>
      </c>
      <c r="F97" s="42"/>
      <c r="G97" s="42"/>
      <c r="H97" s="42"/>
      <c r="I97" s="42"/>
      <c r="J97" s="42"/>
      <c r="K97" s="57" t="s">
        <v>1</v>
      </c>
      <c r="L97" s="42"/>
      <c r="M97" s="57">
        <v>2893.47</v>
      </c>
      <c r="N97" s="42"/>
      <c r="O97" s="60" t="s">
        <v>1</v>
      </c>
      <c r="P97" s="42"/>
    </row>
    <row r="98" spans="1:16" x14ac:dyDescent="0.2">
      <c r="A98" s="129" t="s">
        <v>1</v>
      </c>
      <c r="B98" s="42"/>
      <c r="C98" s="129" t="s">
        <v>149</v>
      </c>
      <c r="D98" s="42"/>
      <c r="E98" s="129" t="s">
        <v>150</v>
      </c>
      <c r="F98" s="42"/>
      <c r="G98" s="42"/>
      <c r="H98" s="42"/>
      <c r="I98" s="42"/>
      <c r="J98" s="42"/>
      <c r="K98" s="57" t="s">
        <v>1</v>
      </c>
      <c r="L98" s="42"/>
      <c r="M98" s="57">
        <v>0</v>
      </c>
      <c r="N98" s="42"/>
      <c r="O98" s="60" t="s">
        <v>1</v>
      </c>
      <c r="P98" s="42"/>
    </row>
    <row r="99" spans="1:16" x14ac:dyDescent="0.2">
      <c r="A99" s="129" t="s">
        <v>1</v>
      </c>
      <c r="B99" s="42"/>
      <c r="C99" s="129" t="s">
        <v>151</v>
      </c>
      <c r="D99" s="42"/>
      <c r="E99" s="129" t="s">
        <v>152</v>
      </c>
      <c r="F99" s="42"/>
      <c r="G99" s="42"/>
      <c r="H99" s="42"/>
      <c r="I99" s="42"/>
      <c r="J99" s="42"/>
      <c r="K99" s="57" t="s">
        <v>1</v>
      </c>
      <c r="L99" s="42"/>
      <c r="M99" s="57">
        <v>139</v>
      </c>
      <c r="N99" s="42"/>
      <c r="O99" s="60" t="s">
        <v>1</v>
      </c>
      <c r="P99" s="42"/>
    </row>
    <row r="100" spans="1:16" x14ac:dyDescent="0.2">
      <c r="A100" s="129" t="s">
        <v>1</v>
      </c>
      <c r="B100" s="42"/>
      <c r="C100" s="129" t="s">
        <v>161</v>
      </c>
      <c r="D100" s="42"/>
      <c r="E100" s="129" t="s">
        <v>162</v>
      </c>
      <c r="F100" s="42"/>
      <c r="G100" s="42"/>
      <c r="H100" s="42"/>
      <c r="I100" s="42"/>
      <c r="J100" s="42"/>
      <c r="K100" s="57" t="s">
        <v>1</v>
      </c>
      <c r="L100" s="42"/>
      <c r="M100" s="57">
        <v>150</v>
      </c>
      <c r="N100" s="42"/>
      <c r="O100" s="60" t="s">
        <v>1</v>
      </c>
      <c r="P100" s="42"/>
    </row>
    <row r="101" spans="1:16" x14ac:dyDescent="0.2">
      <c r="A101" s="129" t="s">
        <v>1</v>
      </c>
      <c r="B101" s="42"/>
      <c r="C101" s="129" t="s">
        <v>163</v>
      </c>
      <c r="D101" s="42"/>
      <c r="E101" s="129" t="s">
        <v>164</v>
      </c>
      <c r="F101" s="42"/>
      <c r="G101" s="42"/>
      <c r="H101" s="42"/>
      <c r="I101" s="42"/>
      <c r="J101" s="42"/>
      <c r="K101" s="57" t="s">
        <v>1</v>
      </c>
      <c r="L101" s="42"/>
      <c r="M101" s="57">
        <f>13047.99+1432.29-943.08</f>
        <v>13537.199999999999</v>
      </c>
      <c r="N101" s="42"/>
      <c r="O101" s="60" t="s">
        <v>1</v>
      </c>
      <c r="P101" s="42"/>
    </row>
    <row r="102" spans="1:16" x14ac:dyDescent="0.2">
      <c r="A102" s="129" t="s">
        <v>1</v>
      </c>
      <c r="B102" s="42"/>
      <c r="C102" s="129" t="s">
        <v>195</v>
      </c>
      <c r="D102" s="42"/>
      <c r="E102" s="129" t="s">
        <v>196</v>
      </c>
      <c r="F102" s="42"/>
      <c r="G102" s="42"/>
      <c r="H102" s="42"/>
      <c r="I102" s="42"/>
      <c r="J102" s="42"/>
      <c r="K102" s="57" t="s">
        <v>1</v>
      </c>
      <c r="L102" s="42"/>
      <c r="M102" s="57">
        <v>196</v>
      </c>
      <c r="N102" s="42"/>
      <c r="O102" s="60" t="s">
        <v>1</v>
      </c>
      <c r="P102" s="42"/>
    </row>
    <row r="103" spans="1:16" x14ac:dyDescent="0.2">
      <c r="A103" s="129" t="s">
        <v>1</v>
      </c>
      <c r="B103" s="42"/>
      <c r="C103" s="129" t="s">
        <v>197</v>
      </c>
      <c r="D103" s="42"/>
      <c r="E103" s="129" t="s">
        <v>198</v>
      </c>
      <c r="F103" s="42"/>
      <c r="G103" s="42"/>
      <c r="H103" s="42"/>
      <c r="I103" s="42"/>
      <c r="J103" s="42"/>
      <c r="K103" s="57" t="s">
        <v>1</v>
      </c>
      <c r="L103" s="42"/>
      <c r="M103" s="57">
        <v>727.16</v>
      </c>
      <c r="N103" s="42"/>
      <c r="O103" s="60" t="s">
        <v>1</v>
      </c>
      <c r="P103" s="42"/>
    </row>
    <row r="104" spans="1:16" x14ac:dyDescent="0.2">
      <c r="A104" s="129" t="s">
        <v>1</v>
      </c>
      <c r="B104" s="42"/>
      <c r="C104" s="129" t="s">
        <v>199</v>
      </c>
      <c r="D104" s="42"/>
      <c r="E104" s="129" t="s">
        <v>200</v>
      </c>
      <c r="F104" s="42"/>
      <c r="G104" s="42"/>
      <c r="H104" s="42"/>
      <c r="I104" s="42"/>
      <c r="J104" s="42"/>
      <c r="K104" s="57">
        <v>2000</v>
      </c>
      <c r="L104" s="42"/>
      <c r="M104" s="57">
        <f>M105+M106</f>
        <v>739.20999999999992</v>
      </c>
      <c r="N104" s="42"/>
      <c r="O104" s="60">
        <v>40.01</v>
      </c>
      <c r="P104" s="42"/>
    </row>
    <row r="105" spans="1:16" x14ac:dyDescent="0.2">
      <c r="A105" s="129" t="s">
        <v>1</v>
      </c>
      <c r="B105" s="42"/>
      <c r="C105" s="129" t="s">
        <v>201</v>
      </c>
      <c r="D105" s="42"/>
      <c r="E105" s="129" t="s">
        <v>202</v>
      </c>
      <c r="F105" s="42"/>
      <c r="G105" s="42"/>
      <c r="H105" s="42"/>
      <c r="I105" s="42"/>
      <c r="J105" s="42"/>
      <c r="K105" s="57" t="s">
        <v>1</v>
      </c>
      <c r="L105" s="42"/>
      <c r="M105" s="57">
        <v>727.81</v>
      </c>
      <c r="N105" s="42"/>
      <c r="O105" s="60" t="s">
        <v>1</v>
      </c>
      <c r="P105" s="42"/>
    </row>
    <row r="106" spans="1:16" x14ac:dyDescent="0.2">
      <c r="A106" s="129" t="s">
        <v>1</v>
      </c>
      <c r="B106" s="42"/>
      <c r="C106" s="129" t="s">
        <v>203</v>
      </c>
      <c r="D106" s="42"/>
      <c r="E106" s="129" t="s">
        <v>204</v>
      </c>
      <c r="F106" s="42"/>
      <c r="G106" s="42"/>
      <c r="H106" s="42"/>
      <c r="I106" s="42"/>
      <c r="J106" s="42"/>
      <c r="K106" s="57" t="s">
        <v>1</v>
      </c>
      <c r="L106" s="42"/>
      <c r="M106" s="57">
        <v>11.4</v>
      </c>
      <c r="N106" s="42"/>
      <c r="O106" s="60" t="s">
        <v>1</v>
      </c>
      <c r="P106" s="42"/>
    </row>
    <row r="107" spans="1:16" x14ac:dyDescent="0.2">
      <c r="A107" s="129" t="s">
        <v>1</v>
      </c>
      <c r="B107" s="42"/>
      <c r="C107" s="129" t="s">
        <v>191</v>
      </c>
      <c r="D107" s="42"/>
      <c r="E107" s="129" t="s">
        <v>192</v>
      </c>
      <c r="F107" s="42"/>
      <c r="G107" s="42"/>
      <c r="H107" s="42"/>
      <c r="I107" s="42"/>
      <c r="J107" s="42"/>
      <c r="K107" s="57">
        <v>1440</v>
      </c>
      <c r="L107" s="42"/>
      <c r="M107" s="57">
        <f>M108</f>
        <v>36.81</v>
      </c>
      <c r="N107" s="42"/>
      <c r="O107" s="60">
        <v>2.56</v>
      </c>
      <c r="P107" s="42"/>
    </row>
    <row r="108" spans="1:16" x14ac:dyDescent="0.2">
      <c r="A108" s="129" t="s">
        <v>1</v>
      </c>
      <c r="B108" s="42"/>
      <c r="C108" s="129" t="s">
        <v>193</v>
      </c>
      <c r="D108" s="42"/>
      <c r="E108" s="129" t="s">
        <v>194</v>
      </c>
      <c r="F108" s="42"/>
      <c r="G108" s="42"/>
      <c r="H108" s="42"/>
      <c r="I108" s="42"/>
      <c r="J108" s="42"/>
      <c r="K108" s="57" t="s">
        <v>1</v>
      </c>
      <c r="L108" s="42"/>
      <c r="M108" s="57">
        <v>36.81</v>
      </c>
      <c r="N108" s="42"/>
      <c r="O108" s="60" t="s">
        <v>1</v>
      </c>
      <c r="P108" s="42"/>
    </row>
    <row r="109" spans="1:16" x14ac:dyDescent="0.2">
      <c r="A109" s="129" t="s">
        <v>1</v>
      </c>
      <c r="B109" s="42"/>
      <c r="C109" s="129" t="s">
        <v>175</v>
      </c>
      <c r="D109" s="42"/>
      <c r="E109" s="129" t="s">
        <v>176</v>
      </c>
      <c r="F109" s="42"/>
      <c r="G109" s="42"/>
      <c r="H109" s="42"/>
      <c r="I109" s="42"/>
      <c r="J109" s="42"/>
      <c r="K109" s="57">
        <v>5799</v>
      </c>
      <c r="L109" s="42"/>
      <c r="M109" s="57">
        <f>M110</f>
        <v>360.49</v>
      </c>
      <c r="N109" s="42"/>
      <c r="O109" s="60">
        <v>6.22</v>
      </c>
      <c r="P109" s="42"/>
    </row>
    <row r="110" spans="1:16" x14ac:dyDescent="0.2">
      <c r="A110" s="129" t="s">
        <v>1</v>
      </c>
      <c r="B110" s="42"/>
      <c r="C110" s="129" t="s">
        <v>177</v>
      </c>
      <c r="D110" s="42"/>
      <c r="E110" s="129" t="s">
        <v>178</v>
      </c>
      <c r="F110" s="42"/>
      <c r="G110" s="42"/>
      <c r="H110" s="42"/>
      <c r="I110" s="42"/>
      <c r="J110" s="42"/>
      <c r="K110" s="57" t="s">
        <v>1</v>
      </c>
      <c r="L110" s="42"/>
      <c r="M110" s="57">
        <v>360.49</v>
      </c>
      <c r="N110" s="42"/>
      <c r="O110" s="60" t="s">
        <v>1</v>
      </c>
      <c r="P110" s="42"/>
    </row>
    <row r="111" spans="1:16" x14ac:dyDescent="0.2">
      <c r="A111" s="130" t="s">
        <v>1</v>
      </c>
      <c r="B111" s="46"/>
      <c r="C111" s="131" t="s">
        <v>229</v>
      </c>
      <c r="D111" s="46"/>
      <c r="E111" s="46"/>
      <c r="F111" s="46"/>
      <c r="G111" s="46"/>
      <c r="H111" s="46"/>
      <c r="I111" s="46"/>
      <c r="J111" s="46"/>
      <c r="K111" s="132">
        <v>20178</v>
      </c>
      <c r="L111" s="46"/>
      <c r="M111" s="132">
        <f>M112+M117+M119</f>
        <v>10645.619999999999</v>
      </c>
      <c r="N111" s="46"/>
      <c r="O111" s="133">
        <f>M111/K111</f>
        <v>0.5275854891465952</v>
      </c>
      <c r="P111" s="134"/>
    </row>
    <row r="112" spans="1:16" x14ac:dyDescent="0.2">
      <c r="A112" s="129" t="s">
        <v>1</v>
      </c>
      <c r="B112" s="42"/>
      <c r="C112" s="129" t="s">
        <v>125</v>
      </c>
      <c r="D112" s="42"/>
      <c r="E112" s="129" t="s">
        <v>126</v>
      </c>
      <c r="F112" s="42"/>
      <c r="G112" s="42"/>
      <c r="H112" s="42"/>
      <c r="I112" s="42"/>
      <c r="J112" s="42"/>
      <c r="K112" s="57">
        <v>16178</v>
      </c>
      <c r="L112" s="42"/>
      <c r="M112" s="57">
        <f>M113+M114+M115+M116</f>
        <v>6645.62</v>
      </c>
      <c r="N112" s="42"/>
      <c r="O112" s="60">
        <v>40.729999999999997</v>
      </c>
      <c r="P112" s="42"/>
    </row>
    <row r="113" spans="1:16" x14ac:dyDescent="0.2">
      <c r="A113" s="129" t="s">
        <v>1</v>
      </c>
      <c r="B113" s="42"/>
      <c r="C113" s="129" t="s">
        <v>145</v>
      </c>
      <c r="D113" s="42"/>
      <c r="E113" s="129" t="s">
        <v>146</v>
      </c>
      <c r="F113" s="42"/>
      <c r="G113" s="42"/>
      <c r="H113" s="42"/>
      <c r="I113" s="42"/>
      <c r="J113" s="42"/>
      <c r="K113" s="57" t="s">
        <v>1</v>
      </c>
      <c r="L113" s="42"/>
      <c r="M113" s="57">
        <v>262.23</v>
      </c>
      <c r="N113" s="42"/>
      <c r="O113" s="60" t="s">
        <v>1</v>
      </c>
      <c r="P113" s="42"/>
    </row>
    <row r="114" spans="1:16" x14ac:dyDescent="0.2">
      <c r="A114" s="129" t="s">
        <v>1</v>
      </c>
      <c r="B114" s="42"/>
      <c r="C114" s="129" t="s">
        <v>157</v>
      </c>
      <c r="D114" s="42"/>
      <c r="E114" s="129" t="s">
        <v>158</v>
      </c>
      <c r="F114" s="42"/>
      <c r="G114" s="42"/>
      <c r="H114" s="42"/>
      <c r="I114" s="42"/>
      <c r="J114" s="42"/>
      <c r="K114" s="57" t="s">
        <v>1</v>
      </c>
      <c r="L114" s="42"/>
      <c r="M114" s="57">
        <v>625.44000000000005</v>
      </c>
      <c r="N114" s="42"/>
      <c r="O114" s="60" t="s">
        <v>1</v>
      </c>
      <c r="P114" s="42"/>
    </row>
    <row r="115" spans="1:16" x14ac:dyDescent="0.2">
      <c r="A115" s="129" t="s">
        <v>1</v>
      </c>
      <c r="B115" s="42"/>
      <c r="C115" s="129" t="s">
        <v>163</v>
      </c>
      <c r="D115" s="42"/>
      <c r="E115" s="129" t="s">
        <v>164</v>
      </c>
      <c r="F115" s="42"/>
      <c r="G115" s="42"/>
      <c r="H115" s="42"/>
      <c r="I115" s="42"/>
      <c r="J115" s="42"/>
      <c r="K115" s="57" t="s">
        <v>1</v>
      </c>
      <c r="L115" s="42"/>
      <c r="M115" s="57">
        <f>4700.94+57.01</f>
        <v>4757.95</v>
      </c>
      <c r="N115" s="42"/>
      <c r="O115" s="60" t="s">
        <v>1</v>
      </c>
      <c r="P115" s="42"/>
    </row>
    <row r="116" spans="1:16" x14ac:dyDescent="0.2">
      <c r="A116" s="129" t="s">
        <v>1</v>
      </c>
      <c r="B116" s="42"/>
      <c r="C116" s="129" t="s">
        <v>195</v>
      </c>
      <c r="D116" s="42"/>
      <c r="E116" s="129" t="s">
        <v>196</v>
      </c>
      <c r="F116" s="42"/>
      <c r="G116" s="42"/>
      <c r="H116" s="42"/>
      <c r="I116" s="42"/>
      <c r="J116" s="42"/>
      <c r="K116" s="57" t="s">
        <v>1</v>
      </c>
      <c r="L116" s="42"/>
      <c r="M116" s="57">
        <v>1000</v>
      </c>
      <c r="N116" s="42"/>
      <c r="O116" s="60" t="s">
        <v>1</v>
      </c>
      <c r="P116" s="42"/>
    </row>
    <row r="117" spans="1:16" x14ac:dyDescent="0.2">
      <c r="A117" s="129" t="s">
        <v>1</v>
      </c>
      <c r="B117" s="42"/>
      <c r="C117" s="129" t="s">
        <v>191</v>
      </c>
      <c r="D117" s="42"/>
      <c r="E117" s="129" t="s">
        <v>192</v>
      </c>
      <c r="F117" s="42"/>
      <c r="G117" s="42"/>
      <c r="H117" s="42"/>
      <c r="I117" s="42"/>
      <c r="J117" s="42"/>
      <c r="K117" s="57">
        <v>0</v>
      </c>
      <c r="L117" s="42"/>
      <c r="M117" s="57">
        <f>M118</f>
        <v>4000</v>
      </c>
      <c r="N117" s="42"/>
      <c r="O117" s="60" t="s">
        <v>1</v>
      </c>
      <c r="P117" s="42"/>
    </row>
    <row r="118" spans="1:16" x14ac:dyDescent="0.2">
      <c r="A118" s="129" t="s">
        <v>1</v>
      </c>
      <c r="B118" s="42"/>
      <c r="C118" s="129" t="s">
        <v>193</v>
      </c>
      <c r="D118" s="42"/>
      <c r="E118" s="129" t="s">
        <v>194</v>
      </c>
      <c r="F118" s="42"/>
      <c r="G118" s="42"/>
      <c r="H118" s="42"/>
      <c r="I118" s="42"/>
      <c r="J118" s="42"/>
      <c r="K118" s="57" t="s">
        <v>1</v>
      </c>
      <c r="L118" s="42"/>
      <c r="M118" s="57">
        <v>4000</v>
      </c>
      <c r="N118" s="42"/>
      <c r="O118" s="60" t="s">
        <v>1</v>
      </c>
      <c r="P118" s="42"/>
    </row>
    <row r="119" spans="1:16" x14ac:dyDescent="0.2">
      <c r="A119" s="129" t="s">
        <v>1</v>
      </c>
      <c r="B119" s="42"/>
      <c r="C119" s="129" t="s">
        <v>175</v>
      </c>
      <c r="D119" s="42"/>
      <c r="E119" s="129" t="s">
        <v>176</v>
      </c>
      <c r="F119" s="42"/>
      <c r="G119" s="42"/>
      <c r="H119" s="42"/>
      <c r="I119" s="42"/>
      <c r="J119" s="42"/>
      <c r="K119" s="57">
        <v>4000</v>
      </c>
      <c r="L119" s="42"/>
      <c r="M119" s="57">
        <v>0</v>
      </c>
      <c r="N119" s="42"/>
      <c r="O119" s="64">
        <f>M119/K119</f>
        <v>0</v>
      </c>
      <c r="P119" s="59"/>
    </row>
    <row r="120" spans="1:16" x14ac:dyDescent="0.2">
      <c r="A120" s="135"/>
      <c r="B120" s="136"/>
      <c r="C120" s="135" t="s">
        <v>205</v>
      </c>
      <c r="D120" s="136"/>
      <c r="E120" s="135" t="s">
        <v>206</v>
      </c>
      <c r="F120" s="136"/>
      <c r="G120" s="136"/>
      <c r="H120" s="136"/>
      <c r="I120" s="136"/>
      <c r="J120" s="136"/>
      <c r="K120" s="137">
        <v>0</v>
      </c>
      <c r="L120" s="136"/>
      <c r="M120" s="137">
        <f>M121</f>
        <v>123909.81999999999</v>
      </c>
      <c r="N120" s="136"/>
      <c r="O120" s="138"/>
      <c r="P120" s="139"/>
    </row>
    <row r="121" spans="1:16" x14ac:dyDescent="0.2">
      <c r="A121" s="130" t="s">
        <v>1</v>
      </c>
      <c r="B121" s="46"/>
      <c r="C121" s="131" t="s">
        <v>225</v>
      </c>
      <c r="D121" s="46"/>
      <c r="E121" s="46"/>
      <c r="F121" s="46"/>
      <c r="G121" s="46"/>
      <c r="H121" s="46"/>
      <c r="I121" s="46"/>
      <c r="J121" s="46"/>
      <c r="K121" s="132">
        <v>0</v>
      </c>
      <c r="L121" s="46"/>
      <c r="M121" s="132">
        <f>M122+M134</f>
        <v>123909.81999999999</v>
      </c>
      <c r="N121" s="132"/>
      <c r="O121" s="133"/>
      <c r="P121" s="134"/>
    </row>
    <row r="122" spans="1:16" x14ac:dyDescent="0.2">
      <c r="A122" s="129" t="s">
        <v>1</v>
      </c>
      <c r="B122" s="42"/>
      <c r="C122" s="129" t="s">
        <v>125</v>
      </c>
      <c r="D122" s="42"/>
      <c r="E122" s="129" t="s">
        <v>126</v>
      </c>
      <c r="F122" s="42"/>
      <c r="G122" s="42"/>
      <c r="H122" s="42"/>
      <c r="I122" s="42"/>
      <c r="J122" s="42"/>
      <c r="K122" s="57">
        <v>0</v>
      </c>
      <c r="L122" s="42"/>
      <c r="M122" s="57">
        <f>M123+M124+M125+M126+M127+M128+M129+M130+M131+M132+M133</f>
        <v>118892.76999999999</v>
      </c>
      <c r="N122" s="42"/>
      <c r="O122" s="60" t="s">
        <v>1</v>
      </c>
      <c r="P122" s="42"/>
    </row>
    <row r="123" spans="1:16" x14ac:dyDescent="0.2">
      <c r="A123" s="129" t="s">
        <v>1</v>
      </c>
      <c r="B123" s="42"/>
      <c r="C123" s="129" t="s">
        <v>137</v>
      </c>
      <c r="D123" s="42"/>
      <c r="E123" s="129" t="s">
        <v>138</v>
      </c>
      <c r="F123" s="42"/>
      <c r="G123" s="42"/>
      <c r="H123" s="42"/>
      <c r="I123" s="42"/>
      <c r="J123" s="42"/>
      <c r="K123" s="57" t="s">
        <v>1</v>
      </c>
      <c r="L123" s="42"/>
      <c r="M123" s="57">
        <f>3283.14-436.42</f>
        <v>2846.72</v>
      </c>
      <c r="N123" s="42"/>
      <c r="O123" s="60" t="s">
        <v>1</v>
      </c>
      <c r="P123" s="42"/>
    </row>
    <row r="124" spans="1:16" x14ac:dyDescent="0.2">
      <c r="A124" s="129" t="s">
        <v>1</v>
      </c>
      <c r="B124" s="42"/>
      <c r="C124" s="129" t="s">
        <v>139</v>
      </c>
      <c r="D124" s="42"/>
      <c r="E124" s="129" t="s">
        <v>140</v>
      </c>
      <c r="F124" s="42"/>
      <c r="G124" s="42"/>
      <c r="H124" s="42"/>
      <c r="I124" s="42"/>
      <c r="J124" s="42"/>
      <c r="K124" s="57" t="s">
        <v>1</v>
      </c>
      <c r="L124" s="42"/>
      <c r="M124" s="57">
        <v>140</v>
      </c>
      <c r="N124" s="42"/>
      <c r="O124" s="60" t="s">
        <v>1</v>
      </c>
      <c r="P124" s="42"/>
    </row>
    <row r="125" spans="1:16" x14ac:dyDescent="0.2">
      <c r="A125" s="129" t="s">
        <v>1</v>
      </c>
      <c r="B125" s="42"/>
      <c r="C125" s="129" t="s">
        <v>143</v>
      </c>
      <c r="D125" s="42"/>
      <c r="E125" s="129" t="s">
        <v>144</v>
      </c>
      <c r="F125" s="42"/>
      <c r="G125" s="42"/>
      <c r="H125" s="42"/>
      <c r="I125" s="42"/>
      <c r="J125" s="42"/>
      <c r="K125" s="57" t="s">
        <v>1</v>
      </c>
      <c r="L125" s="42"/>
      <c r="M125" s="57">
        <f>1501.42-344.03</f>
        <v>1157.3900000000001</v>
      </c>
      <c r="N125" s="42"/>
      <c r="O125" s="60" t="s">
        <v>1</v>
      </c>
      <c r="P125" s="42"/>
    </row>
    <row r="126" spans="1:16" x14ac:dyDescent="0.2">
      <c r="A126" s="129" t="s">
        <v>1</v>
      </c>
      <c r="B126" s="42"/>
      <c r="C126" s="129" t="s">
        <v>145</v>
      </c>
      <c r="D126" s="42"/>
      <c r="E126" s="129" t="s">
        <v>146</v>
      </c>
      <c r="F126" s="42"/>
      <c r="G126" s="42"/>
      <c r="H126" s="42"/>
      <c r="I126" s="42"/>
      <c r="J126" s="42"/>
      <c r="K126" s="57" t="s">
        <v>1</v>
      </c>
      <c r="L126" s="42"/>
      <c r="M126" s="57">
        <v>4986.13</v>
      </c>
      <c r="N126" s="42"/>
      <c r="O126" s="60" t="s">
        <v>1</v>
      </c>
      <c r="P126" s="42"/>
    </row>
    <row r="127" spans="1:16" x14ac:dyDescent="0.2">
      <c r="A127" s="129" t="s">
        <v>1</v>
      </c>
      <c r="B127" s="42"/>
      <c r="C127" s="129" t="s">
        <v>151</v>
      </c>
      <c r="D127" s="42"/>
      <c r="E127" s="129" t="s">
        <v>152</v>
      </c>
      <c r="F127" s="42"/>
      <c r="G127" s="42"/>
      <c r="H127" s="42"/>
      <c r="I127" s="42"/>
      <c r="J127" s="42"/>
      <c r="K127" s="57" t="s">
        <v>1</v>
      </c>
      <c r="L127" s="42"/>
      <c r="M127" s="57">
        <v>609.74</v>
      </c>
      <c r="N127" s="42"/>
      <c r="O127" s="60" t="s">
        <v>1</v>
      </c>
      <c r="P127" s="42"/>
    </row>
    <row r="128" spans="1:16" x14ac:dyDescent="0.2">
      <c r="A128" s="129" t="s">
        <v>1</v>
      </c>
      <c r="B128" s="42"/>
      <c r="C128" s="129" t="s">
        <v>153</v>
      </c>
      <c r="D128" s="42"/>
      <c r="E128" s="129" t="s">
        <v>154</v>
      </c>
      <c r="F128" s="42"/>
      <c r="G128" s="42"/>
      <c r="H128" s="42"/>
      <c r="I128" s="42"/>
      <c r="J128" s="42"/>
      <c r="K128" s="57" t="s">
        <v>1</v>
      </c>
      <c r="L128" s="42"/>
      <c r="M128" s="57">
        <v>1755</v>
      </c>
      <c r="N128" s="42"/>
      <c r="O128" s="60" t="s">
        <v>1</v>
      </c>
      <c r="P128" s="42"/>
    </row>
    <row r="129" spans="1:16" x14ac:dyDescent="0.2">
      <c r="A129" s="129" t="s">
        <v>1</v>
      </c>
      <c r="B129" s="42"/>
      <c r="C129" s="129" t="s">
        <v>157</v>
      </c>
      <c r="D129" s="42"/>
      <c r="E129" s="129" t="s">
        <v>158</v>
      </c>
      <c r="F129" s="42"/>
      <c r="G129" s="42"/>
      <c r="H129" s="42"/>
      <c r="I129" s="42"/>
      <c r="J129" s="42"/>
      <c r="K129" s="57" t="s">
        <v>1</v>
      </c>
      <c r="L129" s="42"/>
      <c r="M129" s="57">
        <f>10148.13-1287.5</f>
        <v>8860.6299999999992</v>
      </c>
      <c r="N129" s="42"/>
      <c r="O129" s="60" t="s">
        <v>1</v>
      </c>
      <c r="P129" s="42"/>
    </row>
    <row r="130" spans="1:16" x14ac:dyDescent="0.2">
      <c r="A130" s="129" t="s">
        <v>1</v>
      </c>
      <c r="B130" s="42"/>
      <c r="C130" s="129" t="s">
        <v>161</v>
      </c>
      <c r="D130" s="42"/>
      <c r="E130" s="129" t="s">
        <v>162</v>
      </c>
      <c r="F130" s="42"/>
      <c r="G130" s="42"/>
      <c r="H130" s="42"/>
      <c r="I130" s="42"/>
      <c r="J130" s="42"/>
      <c r="K130" s="57" t="s">
        <v>1</v>
      </c>
      <c r="L130" s="42"/>
      <c r="M130" s="57">
        <v>18057.27</v>
      </c>
      <c r="N130" s="42"/>
      <c r="O130" s="60" t="s">
        <v>1</v>
      </c>
      <c r="P130" s="42"/>
    </row>
    <row r="131" spans="1:16" x14ac:dyDescent="0.2">
      <c r="A131" s="129" t="s">
        <v>1</v>
      </c>
      <c r="B131" s="42"/>
      <c r="C131" s="129" t="s">
        <v>163</v>
      </c>
      <c r="D131" s="42"/>
      <c r="E131" s="129" t="s">
        <v>164</v>
      </c>
      <c r="F131" s="42"/>
      <c r="G131" s="42"/>
      <c r="H131" s="42"/>
      <c r="I131" s="42"/>
      <c r="J131" s="42"/>
      <c r="K131" s="57" t="s">
        <v>1</v>
      </c>
      <c r="L131" s="42"/>
      <c r="M131" s="57">
        <f>75730.12-3707.41+337.21</f>
        <v>72359.92</v>
      </c>
      <c r="N131" s="42"/>
      <c r="O131" s="60" t="s">
        <v>1</v>
      </c>
      <c r="P131" s="42"/>
    </row>
    <row r="132" spans="1:16" x14ac:dyDescent="0.2">
      <c r="A132" s="129" t="s">
        <v>1</v>
      </c>
      <c r="B132" s="42"/>
      <c r="C132" s="129" t="s">
        <v>195</v>
      </c>
      <c r="D132" s="42"/>
      <c r="E132" s="129" t="s">
        <v>196</v>
      </c>
      <c r="F132" s="42"/>
      <c r="G132" s="42"/>
      <c r="H132" s="42"/>
      <c r="I132" s="42"/>
      <c r="J132" s="42"/>
      <c r="K132" s="57" t="s">
        <v>1</v>
      </c>
      <c r="L132" s="42"/>
      <c r="M132" s="57">
        <f>3964.96-227.67+65-127.5</f>
        <v>3674.79</v>
      </c>
      <c r="N132" s="42"/>
      <c r="O132" s="60" t="s">
        <v>1</v>
      </c>
      <c r="P132" s="42"/>
    </row>
    <row r="133" spans="1:16" x14ac:dyDescent="0.2">
      <c r="A133" s="129" t="s">
        <v>1</v>
      </c>
      <c r="B133" s="42"/>
      <c r="C133" s="129" t="s">
        <v>171</v>
      </c>
      <c r="D133" s="42"/>
      <c r="E133" s="129" t="s">
        <v>172</v>
      </c>
      <c r="F133" s="42"/>
      <c r="G133" s="42"/>
      <c r="H133" s="42"/>
      <c r="I133" s="42"/>
      <c r="J133" s="42"/>
      <c r="K133" s="57" t="s">
        <v>1</v>
      </c>
      <c r="L133" s="42"/>
      <c r="M133" s="57">
        <f>5895.18-1450</f>
        <v>4445.18</v>
      </c>
      <c r="N133" s="42"/>
      <c r="O133" s="60" t="s">
        <v>1</v>
      </c>
      <c r="P133" s="42"/>
    </row>
    <row r="134" spans="1:16" x14ac:dyDescent="0.2">
      <c r="A134" s="129" t="s">
        <v>1</v>
      </c>
      <c r="B134" s="42"/>
      <c r="C134" s="129" t="s">
        <v>175</v>
      </c>
      <c r="D134" s="42"/>
      <c r="E134" s="129" t="s">
        <v>176</v>
      </c>
      <c r="F134" s="42"/>
      <c r="G134" s="42"/>
      <c r="H134" s="42"/>
      <c r="I134" s="42"/>
      <c r="J134" s="42"/>
      <c r="K134" s="57">
        <v>0</v>
      </c>
      <c r="L134" s="42"/>
      <c r="M134" s="57">
        <f>M135+M136</f>
        <v>5017.05</v>
      </c>
      <c r="N134" s="42"/>
      <c r="O134" s="60" t="s">
        <v>1</v>
      </c>
      <c r="P134" s="42"/>
    </row>
    <row r="135" spans="1:16" x14ac:dyDescent="0.2">
      <c r="A135" s="129" t="s">
        <v>1</v>
      </c>
      <c r="B135" s="42"/>
      <c r="C135" s="129" t="s">
        <v>177</v>
      </c>
      <c r="D135" s="42"/>
      <c r="E135" s="129" t="s">
        <v>178</v>
      </c>
      <c r="F135" s="42"/>
      <c r="G135" s="42"/>
      <c r="H135" s="42"/>
      <c r="I135" s="42"/>
      <c r="J135" s="42"/>
      <c r="K135" s="57" t="s">
        <v>1</v>
      </c>
      <c r="L135" s="42"/>
      <c r="M135" s="57">
        <v>3152.55</v>
      </c>
      <c r="N135" s="42"/>
      <c r="O135" s="60" t="s">
        <v>1</v>
      </c>
      <c r="P135" s="42"/>
    </row>
    <row r="136" spans="1:16" x14ac:dyDescent="0.2">
      <c r="A136" s="129" t="s">
        <v>1</v>
      </c>
      <c r="B136" s="42"/>
      <c r="C136" s="129" t="s">
        <v>183</v>
      </c>
      <c r="D136" s="42"/>
      <c r="E136" s="129" t="s">
        <v>184</v>
      </c>
      <c r="F136" s="42"/>
      <c r="G136" s="42"/>
      <c r="H136" s="42"/>
      <c r="I136" s="42"/>
      <c r="J136" s="42"/>
      <c r="K136" s="57" t="s">
        <v>1</v>
      </c>
      <c r="L136" s="42"/>
      <c r="M136" s="57">
        <v>1864.5</v>
      </c>
      <c r="N136" s="42"/>
      <c r="O136" s="60" t="s">
        <v>1</v>
      </c>
      <c r="P136" s="42"/>
    </row>
  </sheetData>
  <mergeCells count="752">
    <mergeCell ref="A8:P8"/>
    <mergeCell ref="A9:P9"/>
    <mergeCell ref="K10:L10"/>
    <mergeCell ref="M10:N10"/>
    <mergeCell ref="O10:P10"/>
    <mergeCell ref="A10:B10"/>
    <mergeCell ref="C10:J10"/>
    <mergeCell ref="A4:B4"/>
    <mergeCell ref="A7:P7"/>
    <mergeCell ref="F6:K6"/>
    <mergeCell ref="K11:L11"/>
    <mergeCell ref="M11:N11"/>
    <mergeCell ref="O11:P11"/>
    <mergeCell ref="A11:B11"/>
    <mergeCell ref="C11:J11"/>
    <mergeCell ref="K12:L12"/>
    <mergeCell ref="M12:N12"/>
    <mergeCell ref="O12:P12"/>
    <mergeCell ref="A12:B12"/>
    <mergeCell ref="C12:D12"/>
    <mergeCell ref="E12:J12"/>
    <mergeCell ref="A13:J13"/>
    <mergeCell ref="K13:L13"/>
    <mergeCell ref="M13:N13"/>
    <mergeCell ref="O13:P13"/>
    <mergeCell ref="A14:B14"/>
    <mergeCell ref="C14:J14"/>
    <mergeCell ref="K14:L14"/>
    <mergeCell ref="M14:N14"/>
    <mergeCell ref="O14:P14"/>
    <mergeCell ref="A15:B15"/>
    <mergeCell ref="C15:J15"/>
    <mergeCell ref="K15:L15"/>
    <mergeCell ref="M15:N15"/>
    <mergeCell ref="O15:P15"/>
    <mergeCell ref="A16:B16"/>
    <mergeCell ref="C16:J16"/>
    <mergeCell ref="K16:L16"/>
    <mergeCell ref="M16:N16"/>
    <mergeCell ref="O16:P16"/>
    <mergeCell ref="A18:B18"/>
    <mergeCell ref="C18:D18"/>
    <mergeCell ref="E18:J18"/>
    <mergeCell ref="K18:L18"/>
    <mergeCell ref="M18:N18"/>
    <mergeCell ref="O18:P18"/>
    <mergeCell ref="A17:B17"/>
    <mergeCell ref="C17:D17"/>
    <mergeCell ref="E17:J17"/>
    <mergeCell ref="K17:L17"/>
    <mergeCell ref="M17:N17"/>
    <mergeCell ref="O17:P17"/>
    <mergeCell ref="O20:P20"/>
    <mergeCell ref="A21:B21"/>
    <mergeCell ref="C21:D21"/>
    <mergeCell ref="E21:J21"/>
    <mergeCell ref="K21:L21"/>
    <mergeCell ref="M21:N21"/>
    <mergeCell ref="O21:P21"/>
    <mergeCell ref="A19:B19"/>
    <mergeCell ref="C19:J19"/>
    <mergeCell ref="K19:L19"/>
    <mergeCell ref="M19:N19"/>
    <mergeCell ref="O19:P19"/>
    <mergeCell ref="A20:B20"/>
    <mergeCell ref="C20:D20"/>
    <mergeCell ref="E20:J20"/>
    <mergeCell ref="K20:L20"/>
    <mergeCell ref="M20:N20"/>
    <mergeCell ref="A23:B23"/>
    <mergeCell ref="C23:D23"/>
    <mergeCell ref="E23:J23"/>
    <mergeCell ref="K23:L23"/>
    <mergeCell ref="M23:N23"/>
    <mergeCell ref="O23:P23"/>
    <mergeCell ref="A22:B22"/>
    <mergeCell ref="C22:D22"/>
    <mergeCell ref="E22:J22"/>
    <mergeCell ref="K22:L22"/>
    <mergeCell ref="M22:N22"/>
    <mergeCell ref="O22:P22"/>
    <mergeCell ref="A25:B25"/>
    <mergeCell ref="C25:D25"/>
    <mergeCell ref="E25:J25"/>
    <mergeCell ref="K25:L25"/>
    <mergeCell ref="M25:N25"/>
    <mergeCell ref="O25:P25"/>
    <mergeCell ref="A24:B24"/>
    <mergeCell ref="C24:D24"/>
    <mergeCell ref="E24:J24"/>
    <mergeCell ref="K24:L24"/>
    <mergeCell ref="M24:N24"/>
    <mergeCell ref="O24:P24"/>
    <mergeCell ref="A27:B27"/>
    <mergeCell ref="C27:D27"/>
    <mergeCell ref="E27:J27"/>
    <mergeCell ref="K27:L27"/>
    <mergeCell ref="M27:N27"/>
    <mergeCell ref="O27:P27"/>
    <mergeCell ref="A26:B26"/>
    <mergeCell ref="C26:D26"/>
    <mergeCell ref="E26:J26"/>
    <mergeCell ref="K26:L26"/>
    <mergeCell ref="M26:N26"/>
    <mergeCell ref="O26:P26"/>
    <mergeCell ref="A29:B29"/>
    <mergeCell ref="C29:D29"/>
    <mergeCell ref="E29:J29"/>
    <mergeCell ref="K29:L29"/>
    <mergeCell ref="M29:N29"/>
    <mergeCell ref="O29:P29"/>
    <mergeCell ref="A28:B28"/>
    <mergeCell ref="C28:D28"/>
    <mergeCell ref="E28:J28"/>
    <mergeCell ref="K28:L28"/>
    <mergeCell ref="M28:N28"/>
    <mergeCell ref="O28:P28"/>
    <mergeCell ref="O31:P31"/>
    <mergeCell ref="A32:B32"/>
    <mergeCell ref="C32:D32"/>
    <mergeCell ref="E32:J32"/>
    <mergeCell ref="K32:L32"/>
    <mergeCell ref="M32:N32"/>
    <mergeCell ref="O32:P32"/>
    <mergeCell ref="A30:B30"/>
    <mergeCell ref="C30:J30"/>
    <mergeCell ref="K30:L30"/>
    <mergeCell ref="M30:N30"/>
    <mergeCell ref="O30:P30"/>
    <mergeCell ref="A31:B31"/>
    <mergeCell ref="C31:D31"/>
    <mergeCell ref="E31:J31"/>
    <mergeCell ref="K31:L31"/>
    <mergeCell ref="M31:N31"/>
    <mergeCell ref="O34:P34"/>
    <mergeCell ref="A35:B35"/>
    <mergeCell ref="C35:D35"/>
    <mergeCell ref="E35:J35"/>
    <mergeCell ref="K35:L35"/>
    <mergeCell ref="M35:N35"/>
    <mergeCell ref="O35:P35"/>
    <mergeCell ref="A33:B33"/>
    <mergeCell ref="C33:J33"/>
    <mergeCell ref="K33:L33"/>
    <mergeCell ref="M33:N33"/>
    <mergeCell ref="O33:P33"/>
    <mergeCell ref="A34:B34"/>
    <mergeCell ref="C34:D34"/>
    <mergeCell ref="E34:J34"/>
    <mergeCell ref="K34:L34"/>
    <mergeCell ref="M34:N34"/>
    <mergeCell ref="A37:B37"/>
    <mergeCell ref="C37:D37"/>
    <mergeCell ref="E37:J37"/>
    <mergeCell ref="K37:L37"/>
    <mergeCell ref="M37:N37"/>
    <mergeCell ref="O37:P37"/>
    <mergeCell ref="A36:B36"/>
    <mergeCell ref="C36:D36"/>
    <mergeCell ref="E36:J36"/>
    <mergeCell ref="K36:L36"/>
    <mergeCell ref="M36:N36"/>
    <mergeCell ref="O36:P36"/>
    <mergeCell ref="A39:B39"/>
    <mergeCell ref="C39:D39"/>
    <mergeCell ref="E39:J39"/>
    <mergeCell ref="K39:L39"/>
    <mergeCell ref="M39:N39"/>
    <mergeCell ref="O39:P39"/>
    <mergeCell ref="A38:B38"/>
    <mergeCell ref="C38:D38"/>
    <mergeCell ref="E38:J38"/>
    <mergeCell ref="K38:L38"/>
    <mergeCell ref="M38:N38"/>
    <mergeCell ref="O38:P38"/>
    <mergeCell ref="A41:B41"/>
    <mergeCell ref="C41:D41"/>
    <mergeCell ref="E41:J41"/>
    <mergeCell ref="K41:L41"/>
    <mergeCell ref="M41:N41"/>
    <mergeCell ref="O41:P41"/>
    <mergeCell ref="A40:B40"/>
    <mergeCell ref="C40:D40"/>
    <mergeCell ref="E40:J40"/>
    <mergeCell ref="K40:L40"/>
    <mergeCell ref="M40:N40"/>
    <mergeCell ref="O40:P40"/>
    <mergeCell ref="A43:B43"/>
    <mergeCell ref="C43:D43"/>
    <mergeCell ref="E43:J43"/>
    <mergeCell ref="K43:L43"/>
    <mergeCell ref="M43:N43"/>
    <mergeCell ref="O43:P43"/>
    <mergeCell ref="A42:B42"/>
    <mergeCell ref="C42:D42"/>
    <mergeCell ref="E42:J42"/>
    <mergeCell ref="K42:L42"/>
    <mergeCell ref="M42:N42"/>
    <mergeCell ref="O42:P42"/>
    <mergeCell ref="A45:B45"/>
    <mergeCell ref="C45:D45"/>
    <mergeCell ref="E45:J45"/>
    <mergeCell ref="K45:L45"/>
    <mergeCell ref="M45:N45"/>
    <mergeCell ref="O45:P45"/>
    <mergeCell ref="A44:B44"/>
    <mergeCell ref="C44:D44"/>
    <mergeCell ref="E44:J44"/>
    <mergeCell ref="K44:L44"/>
    <mergeCell ref="M44:N44"/>
    <mergeCell ref="O44:P44"/>
    <mergeCell ref="A47:B47"/>
    <mergeCell ref="C47:D47"/>
    <mergeCell ref="E47:J47"/>
    <mergeCell ref="K47:L47"/>
    <mergeCell ref="M47:N47"/>
    <mergeCell ref="O47:P47"/>
    <mergeCell ref="A46:B46"/>
    <mergeCell ref="C46:D46"/>
    <mergeCell ref="E46:J46"/>
    <mergeCell ref="K46:L46"/>
    <mergeCell ref="M46:N46"/>
    <mergeCell ref="O46:P46"/>
    <mergeCell ref="A49:B49"/>
    <mergeCell ref="C49:D49"/>
    <mergeCell ref="E49:J49"/>
    <mergeCell ref="K49:L49"/>
    <mergeCell ref="M49:N49"/>
    <mergeCell ref="O49:P49"/>
    <mergeCell ref="A48:B48"/>
    <mergeCell ref="C48:D48"/>
    <mergeCell ref="E48:J48"/>
    <mergeCell ref="K48:L48"/>
    <mergeCell ref="M48:N48"/>
    <mergeCell ref="O48:P48"/>
    <mergeCell ref="A51:B51"/>
    <mergeCell ref="C51:D51"/>
    <mergeCell ref="E51:J51"/>
    <mergeCell ref="K51:L51"/>
    <mergeCell ref="M51:N51"/>
    <mergeCell ref="O51:P51"/>
    <mergeCell ref="A50:B50"/>
    <mergeCell ref="C50:D50"/>
    <mergeCell ref="E50:J50"/>
    <mergeCell ref="K50:L50"/>
    <mergeCell ref="M50:N50"/>
    <mergeCell ref="O50:P50"/>
    <mergeCell ref="A53:B53"/>
    <mergeCell ref="C53:D53"/>
    <mergeCell ref="E53:J53"/>
    <mergeCell ref="K53:L53"/>
    <mergeCell ref="M53:N53"/>
    <mergeCell ref="O53:P53"/>
    <mergeCell ref="A52:B52"/>
    <mergeCell ref="C52:D52"/>
    <mergeCell ref="E52:J52"/>
    <mergeCell ref="K52:L52"/>
    <mergeCell ref="M52:N52"/>
    <mergeCell ref="O52:P52"/>
    <mergeCell ref="A55:B55"/>
    <mergeCell ref="C55:D55"/>
    <mergeCell ref="E55:J55"/>
    <mergeCell ref="K55:L55"/>
    <mergeCell ref="M55:N55"/>
    <mergeCell ref="O55:P55"/>
    <mergeCell ref="A54:B54"/>
    <mergeCell ref="C54:D54"/>
    <mergeCell ref="E54:J54"/>
    <mergeCell ref="K54:L54"/>
    <mergeCell ref="M54:N54"/>
    <mergeCell ref="O54:P54"/>
    <mergeCell ref="A57:B57"/>
    <mergeCell ref="C57:D57"/>
    <mergeCell ref="E57:J57"/>
    <mergeCell ref="K57:L57"/>
    <mergeCell ref="M57:N57"/>
    <mergeCell ref="O57:P57"/>
    <mergeCell ref="A56:B56"/>
    <mergeCell ref="C56:D56"/>
    <mergeCell ref="E56:J56"/>
    <mergeCell ref="K56:L56"/>
    <mergeCell ref="M56:N56"/>
    <mergeCell ref="O56:P56"/>
    <mergeCell ref="A59:B59"/>
    <mergeCell ref="C59:D59"/>
    <mergeCell ref="E59:J59"/>
    <mergeCell ref="K59:L59"/>
    <mergeCell ref="M59:N59"/>
    <mergeCell ref="O59:P59"/>
    <mergeCell ref="A58:B58"/>
    <mergeCell ref="C58:D58"/>
    <mergeCell ref="E58:J58"/>
    <mergeCell ref="K58:L58"/>
    <mergeCell ref="M58:N58"/>
    <mergeCell ref="O58:P58"/>
    <mergeCell ref="A61:B61"/>
    <mergeCell ref="C61:D61"/>
    <mergeCell ref="E61:J61"/>
    <mergeCell ref="K61:L61"/>
    <mergeCell ref="M61:N61"/>
    <mergeCell ref="O61:P61"/>
    <mergeCell ref="A60:B60"/>
    <mergeCell ref="C60:D60"/>
    <mergeCell ref="E60:J60"/>
    <mergeCell ref="K60:L60"/>
    <mergeCell ref="M60:N60"/>
    <mergeCell ref="O60:P60"/>
    <mergeCell ref="O63:P63"/>
    <mergeCell ref="A64:B64"/>
    <mergeCell ref="C64:D64"/>
    <mergeCell ref="E64:J64"/>
    <mergeCell ref="K64:L64"/>
    <mergeCell ref="M64:N64"/>
    <mergeCell ref="O64:P64"/>
    <mergeCell ref="A62:B62"/>
    <mergeCell ref="C62:J62"/>
    <mergeCell ref="K62:L62"/>
    <mergeCell ref="M62:N62"/>
    <mergeCell ref="O62:P62"/>
    <mergeCell ref="A63:B63"/>
    <mergeCell ref="C63:D63"/>
    <mergeCell ref="E63:J63"/>
    <mergeCell ref="K63:L63"/>
    <mergeCell ref="M63:N63"/>
    <mergeCell ref="A66:B66"/>
    <mergeCell ref="C66:D66"/>
    <mergeCell ref="E66:J66"/>
    <mergeCell ref="K66:L66"/>
    <mergeCell ref="M66:N66"/>
    <mergeCell ref="O66:P66"/>
    <mergeCell ref="A65:B65"/>
    <mergeCell ref="C65:D65"/>
    <mergeCell ref="E65:J65"/>
    <mergeCell ref="K65:L65"/>
    <mergeCell ref="M65:N65"/>
    <mergeCell ref="O65:P65"/>
    <mergeCell ref="A68:B68"/>
    <mergeCell ref="C68:D68"/>
    <mergeCell ref="E68:J68"/>
    <mergeCell ref="K68:L68"/>
    <mergeCell ref="M68:N68"/>
    <mergeCell ref="O68:P68"/>
    <mergeCell ref="A67:B67"/>
    <mergeCell ref="C67:D67"/>
    <mergeCell ref="E67:J67"/>
    <mergeCell ref="K67:L67"/>
    <mergeCell ref="M67:N67"/>
    <mergeCell ref="O67:P67"/>
    <mergeCell ref="A70:B70"/>
    <mergeCell ref="C70:D70"/>
    <mergeCell ref="E70:J70"/>
    <mergeCell ref="K70:L70"/>
    <mergeCell ref="M70:N70"/>
    <mergeCell ref="O70:P70"/>
    <mergeCell ref="A69:B69"/>
    <mergeCell ref="C69:D69"/>
    <mergeCell ref="E69:J69"/>
    <mergeCell ref="K69:L69"/>
    <mergeCell ref="M69:N69"/>
    <mergeCell ref="O69:P69"/>
    <mergeCell ref="A72:B72"/>
    <mergeCell ref="C72:D72"/>
    <mergeCell ref="E72:J72"/>
    <mergeCell ref="K72:L72"/>
    <mergeCell ref="M72:N72"/>
    <mergeCell ref="O72:P72"/>
    <mergeCell ref="A71:B71"/>
    <mergeCell ref="C71:D71"/>
    <mergeCell ref="E71:J71"/>
    <mergeCell ref="K71:L71"/>
    <mergeCell ref="M71:N71"/>
    <mergeCell ref="O71:P71"/>
    <mergeCell ref="A74:B74"/>
    <mergeCell ref="C74:D74"/>
    <mergeCell ref="E74:J74"/>
    <mergeCell ref="K74:L74"/>
    <mergeCell ref="M74:N74"/>
    <mergeCell ref="O74:P74"/>
    <mergeCell ref="A73:B73"/>
    <mergeCell ref="C73:D73"/>
    <mergeCell ref="E73:J73"/>
    <mergeCell ref="K73:L73"/>
    <mergeCell ref="M73:N73"/>
    <mergeCell ref="O73:P73"/>
    <mergeCell ref="O76:P76"/>
    <mergeCell ref="A77:B77"/>
    <mergeCell ref="C77:D77"/>
    <mergeCell ref="E77:J77"/>
    <mergeCell ref="K77:L77"/>
    <mergeCell ref="M77:N77"/>
    <mergeCell ref="O77:P77"/>
    <mergeCell ref="A75:B75"/>
    <mergeCell ref="C75:J75"/>
    <mergeCell ref="K75:L75"/>
    <mergeCell ref="M75:N75"/>
    <mergeCell ref="O75:P75"/>
    <mergeCell ref="A76:B76"/>
    <mergeCell ref="C76:D76"/>
    <mergeCell ref="E76:J76"/>
    <mergeCell ref="K76:L76"/>
    <mergeCell ref="M76:N76"/>
    <mergeCell ref="A79:B79"/>
    <mergeCell ref="C79:D79"/>
    <mergeCell ref="E79:J79"/>
    <mergeCell ref="K79:L79"/>
    <mergeCell ref="M79:N79"/>
    <mergeCell ref="O79:P79"/>
    <mergeCell ref="A78:B78"/>
    <mergeCell ref="C78:D78"/>
    <mergeCell ref="E78:J78"/>
    <mergeCell ref="K78:L78"/>
    <mergeCell ref="M78:N78"/>
    <mergeCell ref="O78:P78"/>
    <mergeCell ref="A81:B81"/>
    <mergeCell ref="C81:D81"/>
    <mergeCell ref="E81:J81"/>
    <mergeCell ref="K81:L81"/>
    <mergeCell ref="M81:N81"/>
    <mergeCell ref="O81:P81"/>
    <mergeCell ref="A80:B80"/>
    <mergeCell ref="C80:D80"/>
    <mergeCell ref="E80:J80"/>
    <mergeCell ref="K80:L80"/>
    <mergeCell ref="M80:N80"/>
    <mergeCell ref="O80:P80"/>
    <mergeCell ref="A83:B83"/>
    <mergeCell ref="C83:D83"/>
    <mergeCell ref="E83:J83"/>
    <mergeCell ref="K83:L83"/>
    <mergeCell ref="M83:N83"/>
    <mergeCell ref="O83:P83"/>
    <mergeCell ref="A82:B82"/>
    <mergeCell ref="C82:D82"/>
    <mergeCell ref="E82:J82"/>
    <mergeCell ref="K82:L82"/>
    <mergeCell ref="M82:N82"/>
    <mergeCell ref="O82:P82"/>
    <mergeCell ref="A85:B85"/>
    <mergeCell ref="C85:D85"/>
    <mergeCell ref="E85:J85"/>
    <mergeCell ref="K85:L85"/>
    <mergeCell ref="M85:N85"/>
    <mergeCell ref="O85:P85"/>
    <mergeCell ref="A84:B84"/>
    <mergeCell ref="C84:D84"/>
    <mergeCell ref="E84:J84"/>
    <mergeCell ref="K84:L84"/>
    <mergeCell ref="M84:N84"/>
    <mergeCell ref="O84:P84"/>
    <mergeCell ref="A87:B87"/>
    <mergeCell ref="C87:D87"/>
    <mergeCell ref="E87:J87"/>
    <mergeCell ref="K87:L87"/>
    <mergeCell ref="M87:N87"/>
    <mergeCell ref="O87:P87"/>
    <mergeCell ref="A86:B86"/>
    <mergeCell ref="C86:D86"/>
    <mergeCell ref="E86:J86"/>
    <mergeCell ref="K86:L86"/>
    <mergeCell ref="M86:N86"/>
    <mergeCell ref="O86:P86"/>
    <mergeCell ref="O89:P89"/>
    <mergeCell ref="A90:B90"/>
    <mergeCell ref="C90:D90"/>
    <mergeCell ref="E90:J90"/>
    <mergeCell ref="K90:L90"/>
    <mergeCell ref="M90:N90"/>
    <mergeCell ref="O90:P90"/>
    <mergeCell ref="A88:B88"/>
    <mergeCell ref="C88:J88"/>
    <mergeCell ref="K88:L88"/>
    <mergeCell ref="M88:N88"/>
    <mergeCell ref="O88:P88"/>
    <mergeCell ref="A89:B89"/>
    <mergeCell ref="C89:D89"/>
    <mergeCell ref="E89:J89"/>
    <mergeCell ref="K89:L89"/>
    <mergeCell ref="M89:N89"/>
    <mergeCell ref="A92:B92"/>
    <mergeCell ref="C92:D92"/>
    <mergeCell ref="E92:J92"/>
    <mergeCell ref="K92:L92"/>
    <mergeCell ref="M92:N92"/>
    <mergeCell ref="O92:P92"/>
    <mergeCell ref="A91:B91"/>
    <mergeCell ref="C91:D91"/>
    <mergeCell ref="E91:J91"/>
    <mergeCell ref="K91:L91"/>
    <mergeCell ref="M91:N91"/>
    <mergeCell ref="O91:P91"/>
    <mergeCell ref="A94:B94"/>
    <mergeCell ref="C94:D94"/>
    <mergeCell ref="E94:J94"/>
    <mergeCell ref="K94:L94"/>
    <mergeCell ref="M94:N94"/>
    <mergeCell ref="O94:P94"/>
    <mergeCell ref="A93:B93"/>
    <mergeCell ref="C93:D93"/>
    <mergeCell ref="E93:J93"/>
    <mergeCell ref="K93:L93"/>
    <mergeCell ref="M93:N93"/>
    <mergeCell ref="O93:P93"/>
    <mergeCell ref="A96:B96"/>
    <mergeCell ref="C96:D96"/>
    <mergeCell ref="E96:J96"/>
    <mergeCell ref="K96:L96"/>
    <mergeCell ref="M96:N96"/>
    <mergeCell ref="O96:P96"/>
    <mergeCell ref="A95:B95"/>
    <mergeCell ref="C95:D95"/>
    <mergeCell ref="E95:J95"/>
    <mergeCell ref="K95:L95"/>
    <mergeCell ref="M95:N95"/>
    <mergeCell ref="O95:P95"/>
    <mergeCell ref="A98:B98"/>
    <mergeCell ref="C98:D98"/>
    <mergeCell ref="E98:J98"/>
    <mergeCell ref="K98:L98"/>
    <mergeCell ref="M98:N98"/>
    <mergeCell ref="O98:P98"/>
    <mergeCell ref="A97:B97"/>
    <mergeCell ref="C97:D97"/>
    <mergeCell ref="E97:J97"/>
    <mergeCell ref="K97:L97"/>
    <mergeCell ref="M97:N97"/>
    <mergeCell ref="O97:P97"/>
    <mergeCell ref="A100:B100"/>
    <mergeCell ref="C100:D100"/>
    <mergeCell ref="E100:J100"/>
    <mergeCell ref="K100:L100"/>
    <mergeCell ref="M100:N100"/>
    <mergeCell ref="O100:P100"/>
    <mergeCell ref="A99:B99"/>
    <mergeCell ref="C99:D99"/>
    <mergeCell ref="E99:J99"/>
    <mergeCell ref="K99:L99"/>
    <mergeCell ref="M99:N99"/>
    <mergeCell ref="O99:P99"/>
    <mergeCell ref="A102:B102"/>
    <mergeCell ref="C102:D102"/>
    <mergeCell ref="E102:J102"/>
    <mergeCell ref="K102:L102"/>
    <mergeCell ref="M102:N102"/>
    <mergeCell ref="O102:P102"/>
    <mergeCell ref="A101:B101"/>
    <mergeCell ref="C101:D101"/>
    <mergeCell ref="E101:J101"/>
    <mergeCell ref="K101:L101"/>
    <mergeCell ref="M101:N101"/>
    <mergeCell ref="O101:P101"/>
    <mergeCell ref="A104:B104"/>
    <mergeCell ref="C104:D104"/>
    <mergeCell ref="E104:J104"/>
    <mergeCell ref="K104:L104"/>
    <mergeCell ref="M104:N104"/>
    <mergeCell ref="O104:P104"/>
    <mergeCell ref="A103:B103"/>
    <mergeCell ref="C103:D103"/>
    <mergeCell ref="E103:J103"/>
    <mergeCell ref="K103:L103"/>
    <mergeCell ref="M103:N103"/>
    <mergeCell ref="O103:P103"/>
    <mergeCell ref="A106:B106"/>
    <mergeCell ref="C106:D106"/>
    <mergeCell ref="E106:J106"/>
    <mergeCell ref="K106:L106"/>
    <mergeCell ref="M106:N106"/>
    <mergeCell ref="O106:P106"/>
    <mergeCell ref="A105:B105"/>
    <mergeCell ref="C105:D105"/>
    <mergeCell ref="E105:J105"/>
    <mergeCell ref="K105:L105"/>
    <mergeCell ref="M105:N105"/>
    <mergeCell ref="O105:P105"/>
    <mergeCell ref="A108:B108"/>
    <mergeCell ref="C108:D108"/>
    <mergeCell ref="E108:J108"/>
    <mergeCell ref="K108:L108"/>
    <mergeCell ref="M108:N108"/>
    <mergeCell ref="O108:P108"/>
    <mergeCell ref="A107:B107"/>
    <mergeCell ref="C107:D107"/>
    <mergeCell ref="E107:J107"/>
    <mergeCell ref="K107:L107"/>
    <mergeCell ref="M107:N107"/>
    <mergeCell ref="O107:P107"/>
    <mergeCell ref="A110:B110"/>
    <mergeCell ref="C110:D110"/>
    <mergeCell ref="E110:J110"/>
    <mergeCell ref="K110:L110"/>
    <mergeCell ref="M110:N110"/>
    <mergeCell ref="O110:P110"/>
    <mergeCell ref="A109:B109"/>
    <mergeCell ref="C109:D109"/>
    <mergeCell ref="E109:J109"/>
    <mergeCell ref="K109:L109"/>
    <mergeCell ref="M109:N109"/>
    <mergeCell ref="O109:P109"/>
    <mergeCell ref="A111:B111"/>
    <mergeCell ref="C111:J111"/>
    <mergeCell ref="K111:L111"/>
    <mergeCell ref="M111:N111"/>
    <mergeCell ref="O111:P111"/>
    <mergeCell ref="A112:B112"/>
    <mergeCell ref="C112:D112"/>
    <mergeCell ref="E112:J112"/>
    <mergeCell ref="K112:L112"/>
    <mergeCell ref="M112:N112"/>
    <mergeCell ref="A114:B114"/>
    <mergeCell ref="C114:D114"/>
    <mergeCell ref="E114:J114"/>
    <mergeCell ref="K114:L114"/>
    <mergeCell ref="M114:N114"/>
    <mergeCell ref="O114:P114"/>
    <mergeCell ref="O112:P112"/>
    <mergeCell ref="A113:B113"/>
    <mergeCell ref="C113:D113"/>
    <mergeCell ref="E113:J113"/>
    <mergeCell ref="K113:L113"/>
    <mergeCell ref="M113:N113"/>
    <mergeCell ref="O113:P113"/>
    <mergeCell ref="A116:B116"/>
    <mergeCell ref="C116:D116"/>
    <mergeCell ref="E116:J116"/>
    <mergeCell ref="K116:L116"/>
    <mergeCell ref="M116:N116"/>
    <mergeCell ref="O116:P116"/>
    <mergeCell ref="A115:B115"/>
    <mergeCell ref="C115:D115"/>
    <mergeCell ref="E115:J115"/>
    <mergeCell ref="K115:L115"/>
    <mergeCell ref="M115:N115"/>
    <mergeCell ref="O115:P115"/>
    <mergeCell ref="A118:B118"/>
    <mergeCell ref="C118:D118"/>
    <mergeCell ref="E118:J118"/>
    <mergeCell ref="K118:L118"/>
    <mergeCell ref="M118:N118"/>
    <mergeCell ref="O118:P118"/>
    <mergeCell ref="A117:B117"/>
    <mergeCell ref="C117:D117"/>
    <mergeCell ref="E117:J117"/>
    <mergeCell ref="K117:L117"/>
    <mergeCell ref="M117:N117"/>
    <mergeCell ref="O117:P117"/>
    <mergeCell ref="A120:B120"/>
    <mergeCell ref="C120:D120"/>
    <mergeCell ref="E120:J120"/>
    <mergeCell ref="K120:L120"/>
    <mergeCell ref="M120:N120"/>
    <mergeCell ref="O120:P120"/>
    <mergeCell ref="A119:B119"/>
    <mergeCell ref="C119:D119"/>
    <mergeCell ref="E119:J119"/>
    <mergeCell ref="K119:L119"/>
    <mergeCell ref="M119:N119"/>
    <mergeCell ref="O119:P119"/>
    <mergeCell ref="A121:B121"/>
    <mergeCell ref="C121:J121"/>
    <mergeCell ref="K121:L121"/>
    <mergeCell ref="M121:N121"/>
    <mergeCell ref="O121:P121"/>
    <mergeCell ref="A122:B122"/>
    <mergeCell ref="C122:D122"/>
    <mergeCell ref="E122:J122"/>
    <mergeCell ref="K122:L122"/>
    <mergeCell ref="M122:N122"/>
    <mergeCell ref="A124:B124"/>
    <mergeCell ref="C124:D124"/>
    <mergeCell ref="E124:J124"/>
    <mergeCell ref="K124:L124"/>
    <mergeCell ref="M124:N124"/>
    <mergeCell ref="O124:P124"/>
    <mergeCell ref="O122:P122"/>
    <mergeCell ref="A123:B123"/>
    <mergeCell ref="C123:D123"/>
    <mergeCell ref="E123:J123"/>
    <mergeCell ref="K123:L123"/>
    <mergeCell ref="M123:N123"/>
    <mergeCell ref="O123:P123"/>
    <mergeCell ref="A126:B126"/>
    <mergeCell ref="C126:D126"/>
    <mergeCell ref="E126:J126"/>
    <mergeCell ref="K126:L126"/>
    <mergeCell ref="M126:N126"/>
    <mergeCell ref="O126:P126"/>
    <mergeCell ref="A125:B125"/>
    <mergeCell ref="C125:D125"/>
    <mergeCell ref="E125:J125"/>
    <mergeCell ref="K125:L125"/>
    <mergeCell ref="M125:N125"/>
    <mergeCell ref="O125:P125"/>
    <mergeCell ref="A128:B128"/>
    <mergeCell ref="C128:D128"/>
    <mergeCell ref="E128:J128"/>
    <mergeCell ref="K128:L128"/>
    <mergeCell ref="M128:N128"/>
    <mergeCell ref="O128:P128"/>
    <mergeCell ref="A127:B127"/>
    <mergeCell ref="C127:D127"/>
    <mergeCell ref="E127:J127"/>
    <mergeCell ref="K127:L127"/>
    <mergeCell ref="M127:N127"/>
    <mergeCell ref="O127:P127"/>
    <mergeCell ref="A130:B130"/>
    <mergeCell ref="C130:D130"/>
    <mergeCell ref="E130:J130"/>
    <mergeCell ref="K130:L130"/>
    <mergeCell ref="M130:N130"/>
    <mergeCell ref="O130:P130"/>
    <mergeCell ref="A129:B129"/>
    <mergeCell ref="C129:D129"/>
    <mergeCell ref="E129:J129"/>
    <mergeCell ref="K129:L129"/>
    <mergeCell ref="M129:N129"/>
    <mergeCell ref="O129:P129"/>
    <mergeCell ref="A132:B132"/>
    <mergeCell ref="C132:D132"/>
    <mergeCell ref="E132:J132"/>
    <mergeCell ref="K132:L132"/>
    <mergeCell ref="M132:N132"/>
    <mergeCell ref="O132:P132"/>
    <mergeCell ref="A131:B131"/>
    <mergeCell ref="C131:D131"/>
    <mergeCell ref="E131:J131"/>
    <mergeCell ref="K131:L131"/>
    <mergeCell ref="M131:N131"/>
    <mergeCell ref="O131:P131"/>
    <mergeCell ref="A134:B134"/>
    <mergeCell ref="C134:D134"/>
    <mergeCell ref="E134:J134"/>
    <mergeCell ref="K134:L134"/>
    <mergeCell ref="M134:N134"/>
    <mergeCell ref="O134:P134"/>
    <mergeCell ref="A133:B133"/>
    <mergeCell ref="C133:D133"/>
    <mergeCell ref="E133:J133"/>
    <mergeCell ref="K133:L133"/>
    <mergeCell ref="M133:N133"/>
    <mergeCell ref="O133:P133"/>
    <mergeCell ref="A136:B136"/>
    <mergeCell ref="C136:D136"/>
    <mergeCell ref="E136:J136"/>
    <mergeCell ref="K136:L136"/>
    <mergeCell ref="M136:N136"/>
    <mergeCell ref="O136:P136"/>
    <mergeCell ref="A135:B135"/>
    <mergeCell ref="C135:D135"/>
    <mergeCell ref="E135:J135"/>
    <mergeCell ref="K135:L135"/>
    <mergeCell ref="M135:N135"/>
    <mergeCell ref="O135:P135"/>
  </mergeCells>
  <pageMargins left="0.75" right="0.75" top="1" bottom="1" header="0.5" footer="0.5"/>
  <pageSetup scale="83" fitToHeight="0" orientation="landscape" verticalDpi="300" r:id="rId1"/>
  <headerFooter alignWithMargins="0"/>
  <rowBreaks count="3" manualBreakCount="3">
    <brk id="44" max="15" man="1"/>
    <brk id="87" max="16383" man="1"/>
    <brk id="1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A. SAŽETAK</vt:lpstr>
      <vt:lpstr>A.1. PRIHODI I RASHODI EK</vt:lpstr>
      <vt:lpstr>A.2. PRIHODI I RASHODI IF</vt:lpstr>
      <vt:lpstr>A.3. RASHODI FUNKC</vt:lpstr>
      <vt:lpstr>B.1. RAČUN FINANC EK</vt:lpstr>
      <vt:lpstr>B.2. RAČUN FINANC IF</vt:lpstr>
      <vt:lpstr>II. POSEBNI DIO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Mirela Čirjak</dc:creator>
  <cp:lastModifiedBy>Mirela Čirjak</cp:lastModifiedBy>
  <cp:lastPrinted>2025-07-11T12:10:19Z</cp:lastPrinted>
  <dcterms:created xsi:type="dcterms:W3CDTF">2025-07-10T10:55:11Z</dcterms:created>
  <dcterms:modified xsi:type="dcterms:W3CDTF">2025-07-11T12:44:13Z</dcterms:modified>
</cp:coreProperties>
</file>